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lendar" sheetId="1" r:id="rId1"/>
  </sheets>
  <definedNames>
    <definedName name="CalYear">Calendar!$B$2</definedName>
    <definedName name="_xlnm.Print_Area" localSheetId="0">Calendar!$A$1:$AK$40</definedName>
    <definedName name="WeekStart">Calendar!$AC$2</definedName>
  </definedNames>
  <calcPr calcId="124519" fullCalcOnLoad="1"/>
</workbook>
</file>

<file path=xl/sharedStrings.xml><?xml version="1.0" encoding="utf-8"?>
<sst xmlns="http://schemas.openxmlformats.org/spreadsheetml/2006/main" count="65" uniqueCount="46">
  <si>
    <t>YEARLY CALENDAR</t>
  </si>
  <si>
    <t>Week starts</t>
  </si>
  <si>
    <t>Sunday</t>
  </si>
  <si>
    <t>Holidays &amp; key dates</t>
  </si>
  <si>
    <t>Edit, delete or add rows – the calendar follows.</t>
  </si>
  <si>
    <t>NAME</t>
  </si>
  <si>
    <t>DATE</t>
  </si>
  <si>
    <t>TYPE</t>
  </si>
  <si>
    <t>New Year's Day</t>
  </si>
  <si>
    <t>Holiday</t>
  </si>
  <si>
    <t>Martin Luther King Jr. Day</t>
  </si>
  <si>
    <t>Presidents' Day</t>
  </si>
  <si>
    <t>Memorial Day</t>
  </si>
  <si>
    <t>Juneteenth</t>
  </si>
  <si>
    <t>Independence Day</t>
  </si>
  <si>
    <t>Labor Day</t>
  </si>
  <si>
    <t>Columbus Day</t>
  </si>
  <si>
    <t>Veterans Day</t>
  </si>
  <si>
    <t>Thanksgiving Day</t>
  </si>
  <si>
    <t>Christmas Day</t>
  </si>
  <si>
    <t>Valentine's Day</t>
  </si>
  <si>
    <t>Observance</t>
  </si>
  <si>
    <t>Daylight Saving begins</t>
  </si>
  <si>
    <t>St. Patrick's Day</t>
  </si>
  <si>
    <t>Easter Sunday</t>
  </si>
  <si>
    <t>Mother's Day</t>
  </si>
  <si>
    <t>Father's Day</t>
  </si>
  <si>
    <t>Halloween</t>
  </si>
  <si>
    <t>Daylight Saving ends</t>
  </si>
  <si>
    <t>Christmas Eve</t>
  </si>
  <si>
    <t>New Year's Eve</t>
  </si>
  <si>
    <t>■ Holiday</t>
  </si>
  <si>
    <t>■ Other dates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</si>
  <si>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</si>
  <si>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</si>
  <si>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</si>
  <si>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</si>
  <si>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</si>
  <si>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</si>
  <si>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</si>
  <si>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</si>
  <si>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</si>
  <si>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</si>
  <si>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</si>
  <si>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</si>
  <si>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niftyshelf.com  ·  free editable calendar</t>
  </si>
</sst>
</file>

<file path=xl/styles.xml><?xml version="1.0" encoding="utf-8"?>
<styleSheet xmlns="http://schemas.openxmlformats.org/spreadsheetml/2006/main">
  <numFmts count="2">
    <numFmt numFmtId="164" formatCode="mmm d, ddd"/>
    <numFmt numFmtId="165" formatCode="d"/>
  </numFmts>
  <fonts count="14">
    <font>
      <sz val="11"/>
      <color theme="1"/>
      <name val="Calibri"/>
      <family val="2"/>
      <scheme val="minor"/>
    </font>
    <font>
      <b/>
      <sz val="42"/>
      <color rgb="FF111827"/>
      <name val="Arial"/>
      <family val="2"/>
    </font>
    <font>
      <sz val="9"/>
      <color rgb="FF6B7280"/>
      <name val="Arial"/>
      <family val="2"/>
    </font>
    <font>
      <b/>
      <sz val="10"/>
      <color rgb="FF2F5BEA"/>
      <name val="Arial"/>
      <family val="2"/>
    </font>
    <font>
      <b/>
      <sz val="16"/>
      <color rgb="FF111827"/>
      <name val="Arial"/>
      <family val="2"/>
    </font>
    <font>
      <b/>
      <sz val="9"/>
      <color rgb="FF6B7280"/>
      <name val="Arial"/>
      <family val="2"/>
    </font>
    <font>
      <sz val="8"/>
      <color rgb="FF6B7280"/>
      <name val="Arial"/>
      <family val="2"/>
    </font>
    <font>
      <b/>
      <sz val="7"/>
      <color rgb="FF6B7280"/>
      <name val="Arial"/>
      <family val="2"/>
    </font>
    <font>
      <b/>
      <sz val="12"/>
      <color rgb="FF2F5BEA"/>
      <name val="Arial"/>
      <family val="2"/>
    </font>
    <font>
      <sz val="10"/>
      <color rgb="FF111827"/>
      <name val="Arial"/>
      <family val="2"/>
    </font>
    <font>
      <sz val="9"/>
      <color rgb="FF111827"/>
      <name val="Arial"/>
      <family val="2"/>
    </font>
    <font>
      <b/>
      <sz val="8"/>
      <color rgb="FF2F5BEA"/>
      <name val="Arial"/>
      <family val="2"/>
    </font>
    <font>
      <b/>
      <sz val="8"/>
      <color rgb="FF7C3AED"/>
      <name val="Arial"/>
      <family val="2"/>
    </font>
    <font>
      <sz val="7"/>
      <color rgb="FFC7CBD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2F5BEA"/>
      </bottom>
      <diagonal/>
    </border>
    <border>
      <left/>
      <right/>
      <top/>
      <bottom style="thin">
        <color rgb="FF111827"/>
      </bottom>
      <diagonal/>
    </border>
    <border>
      <left/>
      <right/>
      <top/>
      <bottom style="thin">
        <color rgb="FFE5E7EB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4" fillId="0" borderId="0" xfId="0" applyFont="1" applyAlignme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3" xfId="0" applyFont="1" applyBorder="1" applyAlignment="1">
      <alignment vertical="center"/>
    </xf>
    <xf numFmtId="164" fontId="9" fillId="0" borderId="3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165" fontId="10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</cellXfs>
  <cellStyles count="1">
    <cellStyle name="Normal" xfId="0" builtinId="0"/>
  </cellStyles>
  <dxfs count="4">
    <dxf>
      <font>
        <b/>
        <color rgb="FF2F5BEA"/>
      </font>
      <border>
        <left style="thin">
          <color rgb="FF2F5BEA"/>
        </left>
        <right style="thin">
          <color rgb="FF2F5BEA"/>
        </right>
        <top style="thin">
          <color rgb="FF2F5BEA"/>
        </top>
        <bottom style="thin">
          <color rgb="FF2F5BEA"/>
        </bottom>
        <vertical/>
        <horizontal/>
      </border>
    </dxf>
    <dxf>
      <font>
        <b/>
        <color rgb="FFFFFFFF"/>
      </font>
      <fill>
        <patternFill>
          <bgColor rgb="FF2F5BEA"/>
        </patternFill>
      </fill>
    </dxf>
    <dxf>
      <font>
        <b/>
        <color rgb="FF7C3AED"/>
      </font>
      <fill>
        <patternFill>
          <bgColor rgb="FFF3EEFE"/>
        </patternFill>
      </fill>
    </dxf>
    <dxf>
      <font>
        <color rgb="FF6B728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J40"/>
  <sheetViews>
    <sheetView showGridLines="0" tabSelected="1" workbookViewId="0"/>
  </sheetViews>
  <sheetFormatPr defaultRowHeight="19" customHeight="1"/>
  <cols>
    <col min="1" max="1" width="2.28515625" customWidth="1"/>
    <col min="2" max="8" width="4.5703125" customWidth="1"/>
    <col min="9" max="9" width="2.85546875" customWidth="1"/>
    <col min="10" max="16" width="4.5703125" customWidth="1"/>
    <col min="17" max="17" width="2.85546875" customWidth="1"/>
    <col min="18" max="24" width="4.5703125" customWidth="1"/>
    <col min="25" max="25" width="2.85546875" customWidth="1"/>
    <col min="26" max="32" width="4.5703125" customWidth="1"/>
    <col min="33" max="33" width="4.28515625" customWidth="1"/>
    <col min="34" max="34" width="23.7109375" customWidth="1"/>
    <col min="35" max="35" width="11.28515625" customWidth="1"/>
    <col min="36" max="36" width="10.28515625" customWidth="1"/>
    <col min="37" max="37" width="2.28515625" customWidth="1"/>
  </cols>
  <sheetData>
    <row r="1" spans="2:36" ht="8" customHeight="1"/>
    <row r="2" spans="2:36" ht="50" customHeight="1">
      <c r="B2" s="1">
        <v>2027</v>
      </c>
      <c r="C2" s="1"/>
      <c r="D2" s="1"/>
      <c r="E2" s="1"/>
      <c r="F2" s="1"/>
      <c r="G2" s="1"/>
      <c r="H2" s="1"/>
      <c r="I2" s="1"/>
      <c r="J2" s="1"/>
      <c r="K2" s="1"/>
      <c r="Z2" s="2" t="s">
        <v>1</v>
      </c>
      <c r="AA2" s="2"/>
      <c r="AB2" s="2"/>
      <c r="AC2" s="3" t="s">
        <v>2</v>
      </c>
      <c r="AD2" s="3"/>
      <c r="AE2" s="3"/>
      <c r="AF2" s="3"/>
      <c r="AH2" s="4" t="s">
        <v>3</v>
      </c>
      <c r="AI2" s="4"/>
      <c r="AJ2" s="4"/>
    </row>
    <row r="3" spans="2:36" ht="18" customHeight="1">
      <c r="B3" s="5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AH3" s="6" t="s">
        <v>4</v>
      </c>
      <c r="AI3" s="6"/>
      <c r="AJ3" s="6"/>
    </row>
    <row r="4" spans="2:36" ht="10" customHeight="1"/>
    <row r="5" spans="2:36" ht="19" customHeight="1">
      <c r="AH5" s="7" t="s">
        <v>5</v>
      </c>
      <c r="AI5" s="7" t="s">
        <v>6</v>
      </c>
      <c r="AJ5" s="7" t="s">
        <v>7</v>
      </c>
    </row>
    <row r="6" spans="2:36" ht="19" customHeight="1">
      <c r="B6" s="8" t="s">
        <v>33</v>
      </c>
      <c r="C6" s="8"/>
      <c r="D6" s="8"/>
      <c r="E6" s="8"/>
      <c r="F6" s="8"/>
      <c r="G6" s="8"/>
      <c r="H6" s="8"/>
      <c r="J6" s="8" t="s">
        <v>34</v>
      </c>
      <c r="K6" s="8"/>
      <c r="L6" s="8"/>
      <c r="M6" s="8"/>
      <c r="N6" s="8"/>
      <c r="O6" s="8"/>
      <c r="P6" s="8"/>
      <c r="R6" s="8" t="s">
        <v>35</v>
      </c>
      <c r="S6" s="8"/>
      <c r="T6" s="8"/>
      <c r="U6" s="8"/>
      <c r="V6" s="8"/>
      <c r="W6" s="8"/>
      <c r="X6" s="8"/>
      <c r="Z6" s="8" t="s">
        <v>36</v>
      </c>
      <c r="AA6" s="8"/>
      <c r="AB6" s="8"/>
      <c r="AC6" s="8"/>
      <c r="AD6" s="8"/>
      <c r="AE6" s="8"/>
      <c r="AF6" s="8"/>
      <c r="AH6" s="9" t="s">
        <v>8</v>
      </c>
      <c r="AI6" s="10">
        <f>DATE(CalYear,1,1)</f>
        <v>0</v>
      </c>
      <c r="AJ6" s="11" t="s">
        <v>9</v>
      </c>
    </row>
    <row r="7" spans="2:36" ht="19" customHeight="1">
      <c r="B7" s="12">
        <f>IF(WeekStart="Monday",CHOOSE(1,"M","T","W","T","F","S","S"),CHOOSE(1,"S","M","T","W","T","F","S"))</f>
        <v>0</v>
      </c>
      <c r="C7" s="12">
        <f>IF(WeekStart="Monday",CHOOSE(2,"M","T","W","T","F","S","S"),CHOOSE(2,"S","M","T","W","T","F","S"))</f>
        <v>0</v>
      </c>
      <c r="D7" s="12">
        <f>IF(WeekStart="Monday",CHOOSE(3,"M","T","W","T","F","S","S"),CHOOSE(3,"S","M","T","W","T","F","S"))</f>
        <v>0</v>
      </c>
      <c r="E7" s="12">
        <f>IF(WeekStart="Monday",CHOOSE(4,"M","T","W","T","F","S","S"),CHOOSE(4,"S","M","T","W","T","F","S"))</f>
        <v>0</v>
      </c>
      <c r="F7" s="12">
        <f>IF(WeekStart="Monday",CHOOSE(5,"M","T","W","T","F","S","S"),CHOOSE(5,"S","M","T","W","T","F","S"))</f>
        <v>0</v>
      </c>
      <c r="G7" s="12">
        <f>IF(WeekStart="Monday",CHOOSE(6,"M","T","W","T","F","S","S"),CHOOSE(6,"S","M","T","W","T","F","S"))</f>
        <v>0</v>
      </c>
      <c r="H7" s="12">
        <f>IF(WeekStart="Monday",CHOOSE(7,"M","T","W","T","F","S","S"),CHOOSE(7,"S","M","T","W","T","F","S"))</f>
        <v>0</v>
      </c>
      <c r="J7" s="12">
        <f>IF(WeekStart="Monday",CHOOSE(1,"M","T","W","T","F","S","S"),CHOOSE(1,"S","M","T","W","T","F","S"))</f>
        <v>0</v>
      </c>
      <c r="K7" s="12">
        <f>IF(WeekStart="Monday",CHOOSE(2,"M","T","W","T","F","S","S"),CHOOSE(2,"S","M","T","W","T","F","S"))</f>
        <v>0</v>
      </c>
      <c r="L7" s="12">
        <f>IF(WeekStart="Monday",CHOOSE(3,"M","T","W","T","F","S","S"),CHOOSE(3,"S","M","T","W","T","F","S"))</f>
        <v>0</v>
      </c>
      <c r="M7" s="12">
        <f>IF(WeekStart="Monday",CHOOSE(4,"M","T","W","T","F","S","S"),CHOOSE(4,"S","M","T","W","T","F","S"))</f>
        <v>0</v>
      </c>
      <c r="N7" s="12">
        <f>IF(WeekStart="Monday",CHOOSE(5,"M","T","W","T","F","S","S"),CHOOSE(5,"S","M","T","W","T","F","S"))</f>
        <v>0</v>
      </c>
      <c r="O7" s="12">
        <f>IF(WeekStart="Monday",CHOOSE(6,"M","T","W","T","F","S","S"),CHOOSE(6,"S","M","T","W","T","F","S"))</f>
        <v>0</v>
      </c>
      <c r="P7" s="12">
        <f>IF(WeekStart="Monday",CHOOSE(7,"M","T","W","T","F","S","S"),CHOOSE(7,"S","M","T","W","T","F","S"))</f>
        <v>0</v>
      </c>
      <c r="R7" s="12">
        <f>IF(WeekStart="Monday",CHOOSE(1,"M","T","W","T","F","S","S"),CHOOSE(1,"S","M","T","W","T","F","S"))</f>
        <v>0</v>
      </c>
      <c r="S7" s="12">
        <f>IF(WeekStart="Monday",CHOOSE(2,"M","T","W","T","F","S","S"),CHOOSE(2,"S","M","T","W","T","F","S"))</f>
        <v>0</v>
      </c>
      <c r="T7" s="12">
        <f>IF(WeekStart="Monday",CHOOSE(3,"M","T","W","T","F","S","S"),CHOOSE(3,"S","M","T","W","T","F","S"))</f>
        <v>0</v>
      </c>
      <c r="U7" s="12">
        <f>IF(WeekStart="Monday",CHOOSE(4,"M","T","W","T","F","S","S"),CHOOSE(4,"S","M","T","W","T","F","S"))</f>
        <v>0</v>
      </c>
      <c r="V7" s="12">
        <f>IF(WeekStart="Monday",CHOOSE(5,"M","T","W","T","F","S","S"),CHOOSE(5,"S","M","T","W","T","F","S"))</f>
        <v>0</v>
      </c>
      <c r="W7" s="12">
        <f>IF(WeekStart="Monday",CHOOSE(6,"M","T","W","T","F","S","S"),CHOOSE(6,"S","M","T","W","T","F","S"))</f>
        <v>0</v>
      </c>
      <c r="X7" s="12">
        <f>IF(WeekStart="Monday",CHOOSE(7,"M","T","W","T","F","S","S"),CHOOSE(7,"S","M","T","W","T","F","S"))</f>
        <v>0</v>
      </c>
      <c r="Z7" s="12">
        <f>IF(WeekStart="Monday",CHOOSE(1,"M","T","W","T","F","S","S"),CHOOSE(1,"S","M","T","W","T","F","S"))</f>
        <v>0</v>
      </c>
      <c r="AA7" s="12">
        <f>IF(WeekStart="Monday",CHOOSE(2,"M","T","W","T","F","S","S"),CHOOSE(2,"S","M","T","W","T","F","S"))</f>
        <v>0</v>
      </c>
      <c r="AB7" s="12">
        <f>IF(WeekStart="Monday",CHOOSE(3,"M","T","W","T","F","S","S"),CHOOSE(3,"S","M","T","W","T","F","S"))</f>
        <v>0</v>
      </c>
      <c r="AC7" s="12">
        <f>IF(WeekStart="Monday",CHOOSE(4,"M","T","W","T","F","S","S"),CHOOSE(4,"S","M","T","W","T","F","S"))</f>
        <v>0</v>
      </c>
      <c r="AD7" s="12">
        <f>IF(WeekStart="Monday",CHOOSE(5,"M","T","W","T","F","S","S"),CHOOSE(5,"S","M","T","W","T","F","S"))</f>
        <v>0</v>
      </c>
      <c r="AE7" s="12">
        <f>IF(WeekStart="Monday",CHOOSE(6,"M","T","W","T","F","S","S"),CHOOSE(6,"S","M","T","W","T","F","S"))</f>
        <v>0</v>
      </c>
      <c r="AF7" s="12">
        <f>IF(WeekStart="Monday",CHOOSE(7,"M","T","W","T","F","S","S"),CHOOSE(7,"S","M","T","W","T","F","S"))</f>
        <v>0</v>
      </c>
      <c r="AH7" s="9" t="s">
        <v>10</v>
      </c>
      <c r="AI7" s="10">
        <f>DATE(CalYear,1,1)+MOD(2-WEEKDAY(DATE(CalYear,1,1)),7)+14</f>
        <v>0</v>
      </c>
      <c r="AJ7" s="11" t="s">
        <v>9</v>
      </c>
    </row>
    <row r="8" spans="2:36" ht="19" customHeight="1">
      <c r="B8" s="13">
        <f>IF(MONTH(DATE(CalYear,1,1)-WEEKDAY(DATE(CalYear,1,1),IF(WeekStart="Monday",2,1))+1+0)=1,DATE(CalYear,1,1)-WEEKDAY(DATE(CalYear,1,1),IF(WeekStart="Monday",2,1))+1+0,"")</f>
        <v>0</v>
      </c>
      <c r="C8" s="13">
        <f>IF(MONTH(DATE(CalYear,1,1)-WEEKDAY(DATE(CalYear,1,1),IF(WeekStart="Monday",2,1))+1+1)=1,DATE(CalYear,1,1)-WEEKDAY(DATE(CalYear,1,1),IF(WeekStart="Monday",2,1))+1+1,"")</f>
        <v>0</v>
      </c>
      <c r="D8" s="13">
        <f>IF(MONTH(DATE(CalYear,1,1)-WEEKDAY(DATE(CalYear,1,1),IF(WeekStart="Monday",2,1))+1+2)=1,DATE(CalYear,1,1)-WEEKDAY(DATE(CalYear,1,1),IF(WeekStart="Monday",2,1))+1+2,"")</f>
        <v>0</v>
      </c>
      <c r="E8" s="13">
        <f>IF(MONTH(DATE(CalYear,1,1)-WEEKDAY(DATE(CalYear,1,1),IF(WeekStart="Monday",2,1))+1+3)=1,DATE(CalYear,1,1)-WEEKDAY(DATE(CalYear,1,1),IF(WeekStart="Monday",2,1))+1+3,"")</f>
        <v>0</v>
      </c>
      <c r="F8" s="13">
        <f>IF(MONTH(DATE(CalYear,1,1)-WEEKDAY(DATE(CalYear,1,1),IF(WeekStart="Monday",2,1))+1+4)=1,DATE(CalYear,1,1)-WEEKDAY(DATE(CalYear,1,1),IF(WeekStart="Monday",2,1))+1+4,"")</f>
        <v>0</v>
      </c>
      <c r="G8" s="13">
        <f>IF(MONTH(DATE(CalYear,1,1)-WEEKDAY(DATE(CalYear,1,1),IF(WeekStart="Monday",2,1))+1+5)=1,DATE(CalYear,1,1)-WEEKDAY(DATE(CalYear,1,1),IF(WeekStart="Monday",2,1))+1+5,"")</f>
        <v>0</v>
      </c>
      <c r="H8" s="13">
        <f>IF(MONTH(DATE(CalYear,1,1)-WEEKDAY(DATE(CalYear,1,1),IF(WeekStart="Monday",2,1))+1+6)=1,DATE(CalYear,1,1)-WEEKDAY(DATE(CalYear,1,1),IF(WeekStart="Monday",2,1))+1+6,"")</f>
        <v>0</v>
      </c>
      <c r="J8" s="13">
        <f>IF(MONTH(DATE(CalYear,2,1)-WEEKDAY(DATE(CalYear,2,1),IF(WeekStart="Monday",2,1))+1+0)=2,DATE(CalYear,2,1)-WEEKDAY(DATE(CalYear,2,1),IF(WeekStart="Monday",2,1))+1+0,"")</f>
        <v>0</v>
      </c>
      <c r="K8" s="13">
        <f>IF(MONTH(DATE(CalYear,2,1)-WEEKDAY(DATE(CalYear,2,1),IF(WeekStart="Monday",2,1))+1+1)=2,DATE(CalYear,2,1)-WEEKDAY(DATE(CalYear,2,1),IF(WeekStart="Monday",2,1))+1+1,"")</f>
        <v>0</v>
      </c>
      <c r="L8" s="13">
        <f>IF(MONTH(DATE(CalYear,2,1)-WEEKDAY(DATE(CalYear,2,1),IF(WeekStart="Monday",2,1))+1+2)=2,DATE(CalYear,2,1)-WEEKDAY(DATE(CalYear,2,1),IF(WeekStart="Monday",2,1))+1+2,"")</f>
        <v>0</v>
      </c>
      <c r="M8" s="13">
        <f>IF(MONTH(DATE(CalYear,2,1)-WEEKDAY(DATE(CalYear,2,1),IF(WeekStart="Monday",2,1))+1+3)=2,DATE(CalYear,2,1)-WEEKDAY(DATE(CalYear,2,1),IF(WeekStart="Monday",2,1))+1+3,"")</f>
        <v>0</v>
      </c>
      <c r="N8" s="13">
        <f>IF(MONTH(DATE(CalYear,2,1)-WEEKDAY(DATE(CalYear,2,1),IF(WeekStart="Monday",2,1))+1+4)=2,DATE(CalYear,2,1)-WEEKDAY(DATE(CalYear,2,1),IF(WeekStart="Monday",2,1))+1+4,"")</f>
        <v>0</v>
      </c>
      <c r="O8" s="13">
        <f>IF(MONTH(DATE(CalYear,2,1)-WEEKDAY(DATE(CalYear,2,1),IF(WeekStart="Monday",2,1))+1+5)=2,DATE(CalYear,2,1)-WEEKDAY(DATE(CalYear,2,1),IF(WeekStart="Monday",2,1))+1+5,"")</f>
        <v>0</v>
      </c>
      <c r="P8" s="13">
        <f>IF(MONTH(DATE(CalYear,2,1)-WEEKDAY(DATE(CalYear,2,1),IF(WeekStart="Monday",2,1))+1+6)=2,DATE(CalYear,2,1)-WEEKDAY(DATE(CalYear,2,1),IF(WeekStart="Monday",2,1))+1+6,"")</f>
        <v>0</v>
      </c>
      <c r="R8" s="13">
        <f>IF(MONTH(DATE(CalYear,3,1)-WEEKDAY(DATE(CalYear,3,1),IF(WeekStart="Monday",2,1))+1+0)=3,DATE(CalYear,3,1)-WEEKDAY(DATE(CalYear,3,1),IF(WeekStart="Monday",2,1))+1+0,"")</f>
        <v>0</v>
      </c>
      <c r="S8" s="13">
        <f>IF(MONTH(DATE(CalYear,3,1)-WEEKDAY(DATE(CalYear,3,1),IF(WeekStart="Monday",2,1))+1+1)=3,DATE(CalYear,3,1)-WEEKDAY(DATE(CalYear,3,1),IF(WeekStart="Monday",2,1))+1+1,"")</f>
        <v>0</v>
      </c>
      <c r="T8" s="13">
        <f>IF(MONTH(DATE(CalYear,3,1)-WEEKDAY(DATE(CalYear,3,1),IF(WeekStart="Monday",2,1))+1+2)=3,DATE(CalYear,3,1)-WEEKDAY(DATE(CalYear,3,1),IF(WeekStart="Monday",2,1))+1+2,"")</f>
        <v>0</v>
      </c>
      <c r="U8" s="13">
        <f>IF(MONTH(DATE(CalYear,3,1)-WEEKDAY(DATE(CalYear,3,1),IF(WeekStart="Monday",2,1))+1+3)=3,DATE(CalYear,3,1)-WEEKDAY(DATE(CalYear,3,1),IF(WeekStart="Monday",2,1))+1+3,"")</f>
        <v>0</v>
      </c>
      <c r="V8" s="13">
        <f>IF(MONTH(DATE(CalYear,3,1)-WEEKDAY(DATE(CalYear,3,1),IF(WeekStart="Monday",2,1))+1+4)=3,DATE(CalYear,3,1)-WEEKDAY(DATE(CalYear,3,1),IF(WeekStart="Monday",2,1))+1+4,"")</f>
        <v>0</v>
      </c>
      <c r="W8" s="13">
        <f>IF(MONTH(DATE(CalYear,3,1)-WEEKDAY(DATE(CalYear,3,1),IF(WeekStart="Monday",2,1))+1+5)=3,DATE(CalYear,3,1)-WEEKDAY(DATE(CalYear,3,1),IF(WeekStart="Monday",2,1))+1+5,"")</f>
        <v>0</v>
      </c>
      <c r="X8" s="13">
        <f>IF(MONTH(DATE(CalYear,3,1)-WEEKDAY(DATE(CalYear,3,1),IF(WeekStart="Monday",2,1))+1+6)=3,DATE(CalYear,3,1)-WEEKDAY(DATE(CalYear,3,1),IF(WeekStart="Monday",2,1))+1+6,"")</f>
        <v>0</v>
      </c>
      <c r="Z8" s="13">
        <f>IF(MONTH(DATE(CalYear,4,1)-WEEKDAY(DATE(CalYear,4,1),IF(WeekStart="Monday",2,1))+1+0)=4,DATE(CalYear,4,1)-WEEKDAY(DATE(CalYear,4,1),IF(WeekStart="Monday",2,1))+1+0,"")</f>
        <v>0</v>
      </c>
      <c r="AA8" s="13">
        <f>IF(MONTH(DATE(CalYear,4,1)-WEEKDAY(DATE(CalYear,4,1),IF(WeekStart="Monday",2,1))+1+1)=4,DATE(CalYear,4,1)-WEEKDAY(DATE(CalYear,4,1),IF(WeekStart="Monday",2,1))+1+1,"")</f>
        <v>0</v>
      </c>
      <c r="AB8" s="13">
        <f>IF(MONTH(DATE(CalYear,4,1)-WEEKDAY(DATE(CalYear,4,1),IF(WeekStart="Monday",2,1))+1+2)=4,DATE(CalYear,4,1)-WEEKDAY(DATE(CalYear,4,1),IF(WeekStart="Monday",2,1))+1+2,"")</f>
        <v>0</v>
      </c>
      <c r="AC8" s="13">
        <f>IF(MONTH(DATE(CalYear,4,1)-WEEKDAY(DATE(CalYear,4,1),IF(WeekStart="Monday",2,1))+1+3)=4,DATE(CalYear,4,1)-WEEKDAY(DATE(CalYear,4,1),IF(WeekStart="Monday",2,1))+1+3,"")</f>
        <v>0</v>
      </c>
      <c r="AD8" s="13">
        <f>IF(MONTH(DATE(CalYear,4,1)-WEEKDAY(DATE(CalYear,4,1),IF(WeekStart="Monday",2,1))+1+4)=4,DATE(CalYear,4,1)-WEEKDAY(DATE(CalYear,4,1),IF(WeekStart="Monday",2,1))+1+4,"")</f>
        <v>0</v>
      </c>
      <c r="AE8" s="13">
        <f>IF(MONTH(DATE(CalYear,4,1)-WEEKDAY(DATE(CalYear,4,1),IF(WeekStart="Monday",2,1))+1+5)=4,DATE(CalYear,4,1)-WEEKDAY(DATE(CalYear,4,1),IF(WeekStart="Monday",2,1))+1+5,"")</f>
        <v>0</v>
      </c>
      <c r="AF8" s="13">
        <f>IF(MONTH(DATE(CalYear,4,1)-WEEKDAY(DATE(CalYear,4,1),IF(WeekStart="Monday",2,1))+1+6)=4,DATE(CalYear,4,1)-WEEKDAY(DATE(CalYear,4,1),IF(WeekStart="Monday",2,1))+1+6,"")</f>
        <v>0</v>
      </c>
      <c r="AH8" s="9" t="s">
        <v>11</v>
      </c>
      <c r="AI8" s="10">
        <f>DATE(CalYear,2,1)+MOD(2-WEEKDAY(DATE(CalYear,2,1)),7)+14</f>
        <v>0</v>
      </c>
      <c r="AJ8" s="11" t="s">
        <v>9</v>
      </c>
    </row>
    <row r="9" spans="2:36" ht="19" customHeight="1">
      <c r="B9" s="13">
        <f>IF(MONTH(DATE(CalYear,1,1)-WEEKDAY(DATE(CalYear,1,1),IF(WeekStart="Monday",2,1))+1+7)=1,DATE(CalYear,1,1)-WEEKDAY(DATE(CalYear,1,1),IF(WeekStart="Monday",2,1))+1+7,"")</f>
        <v>0</v>
      </c>
      <c r="C9" s="13">
        <f>IF(MONTH(DATE(CalYear,1,1)-WEEKDAY(DATE(CalYear,1,1),IF(WeekStart="Monday",2,1))+1+8)=1,DATE(CalYear,1,1)-WEEKDAY(DATE(CalYear,1,1),IF(WeekStart="Monday",2,1))+1+8,"")</f>
        <v>0</v>
      </c>
      <c r="D9" s="13">
        <f>IF(MONTH(DATE(CalYear,1,1)-WEEKDAY(DATE(CalYear,1,1),IF(WeekStart="Monday",2,1))+1+9)=1,DATE(CalYear,1,1)-WEEKDAY(DATE(CalYear,1,1),IF(WeekStart="Monday",2,1))+1+9,"")</f>
        <v>0</v>
      </c>
      <c r="E9" s="13">
        <f>IF(MONTH(DATE(CalYear,1,1)-WEEKDAY(DATE(CalYear,1,1),IF(WeekStart="Monday",2,1))+1+10)=1,DATE(CalYear,1,1)-WEEKDAY(DATE(CalYear,1,1),IF(WeekStart="Monday",2,1))+1+10,"")</f>
        <v>0</v>
      </c>
      <c r="F9" s="13">
        <f>IF(MONTH(DATE(CalYear,1,1)-WEEKDAY(DATE(CalYear,1,1),IF(WeekStart="Monday",2,1))+1+11)=1,DATE(CalYear,1,1)-WEEKDAY(DATE(CalYear,1,1),IF(WeekStart="Monday",2,1))+1+11,"")</f>
        <v>0</v>
      </c>
      <c r="G9" s="13">
        <f>IF(MONTH(DATE(CalYear,1,1)-WEEKDAY(DATE(CalYear,1,1),IF(WeekStart="Monday",2,1))+1+12)=1,DATE(CalYear,1,1)-WEEKDAY(DATE(CalYear,1,1),IF(WeekStart="Monday",2,1))+1+12,"")</f>
        <v>0</v>
      </c>
      <c r="H9" s="13">
        <f>IF(MONTH(DATE(CalYear,1,1)-WEEKDAY(DATE(CalYear,1,1),IF(WeekStart="Monday",2,1))+1+13)=1,DATE(CalYear,1,1)-WEEKDAY(DATE(CalYear,1,1),IF(WeekStart="Monday",2,1))+1+13,"")</f>
        <v>0</v>
      </c>
      <c r="J9" s="13">
        <f>IF(MONTH(DATE(CalYear,2,1)-WEEKDAY(DATE(CalYear,2,1),IF(WeekStart="Monday",2,1))+1+7)=2,DATE(CalYear,2,1)-WEEKDAY(DATE(CalYear,2,1),IF(WeekStart="Monday",2,1))+1+7,"")</f>
        <v>0</v>
      </c>
      <c r="K9" s="13">
        <f>IF(MONTH(DATE(CalYear,2,1)-WEEKDAY(DATE(CalYear,2,1),IF(WeekStart="Monday",2,1))+1+8)=2,DATE(CalYear,2,1)-WEEKDAY(DATE(CalYear,2,1),IF(WeekStart="Monday",2,1))+1+8,"")</f>
        <v>0</v>
      </c>
      <c r="L9" s="13">
        <f>IF(MONTH(DATE(CalYear,2,1)-WEEKDAY(DATE(CalYear,2,1),IF(WeekStart="Monday",2,1))+1+9)=2,DATE(CalYear,2,1)-WEEKDAY(DATE(CalYear,2,1),IF(WeekStart="Monday",2,1))+1+9,"")</f>
        <v>0</v>
      </c>
      <c r="M9" s="13">
        <f>IF(MONTH(DATE(CalYear,2,1)-WEEKDAY(DATE(CalYear,2,1),IF(WeekStart="Monday",2,1))+1+10)=2,DATE(CalYear,2,1)-WEEKDAY(DATE(CalYear,2,1),IF(WeekStart="Monday",2,1))+1+10,"")</f>
        <v>0</v>
      </c>
      <c r="N9" s="13">
        <f>IF(MONTH(DATE(CalYear,2,1)-WEEKDAY(DATE(CalYear,2,1),IF(WeekStart="Monday",2,1))+1+11)=2,DATE(CalYear,2,1)-WEEKDAY(DATE(CalYear,2,1),IF(WeekStart="Monday",2,1))+1+11,"")</f>
        <v>0</v>
      </c>
      <c r="O9" s="13">
        <f>IF(MONTH(DATE(CalYear,2,1)-WEEKDAY(DATE(CalYear,2,1),IF(WeekStart="Monday",2,1))+1+12)=2,DATE(CalYear,2,1)-WEEKDAY(DATE(CalYear,2,1),IF(WeekStart="Monday",2,1))+1+12,"")</f>
        <v>0</v>
      </c>
      <c r="P9" s="13">
        <f>IF(MONTH(DATE(CalYear,2,1)-WEEKDAY(DATE(CalYear,2,1),IF(WeekStart="Monday",2,1))+1+13)=2,DATE(CalYear,2,1)-WEEKDAY(DATE(CalYear,2,1),IF(WeekStart="Monday",2,1))+1+13,"")</f>
        <v>0</v>
      </c>
      <c r="R9" s="13">
        <f>IF(MONTH(DATE(CalYear,3,1)-WEEKDAY(DATE(CalYear,3,1),IF(WeekStart="Monday",2,1))+1+7)=3,DATE(CalYear,3,1)-WEEKDAY(DATE(CalYear,3,1),IF(WeekStart="Monday",2,1))+1+7,"")</f>
        <v>0</v>
      </c>
      <c r="S9" s="13">
        <f>IF(MONTH(DATE(CalYear,3,1)-WEEKDAY(DATE(CalYear,3,1),IF(WeekStart="Monday",2,1))+1+8)=3,DATE(CalYear,3,1)-WEEKDAY(DATE(CalYear,3,1),IF(WeekStart="Monday",2,1))+1+8,"")</f>
        <v>0</v>
      </c>
      <c r="T9" s="13">
        <f>IF(MONTH(DATE(CalYear,3,1)-WEEKDAY(DATE(CalYear,3,1),IF(WeekStart="Monday",2,1))+1+9)=3,DATE(CalYear,3,1)-WEEKDAY(DATE(CalYear,3,1),IF(WeekStart="Monday",2,1))+1+9,"")</f>
        <v>0</v>
      </c>
      <c r="U9" s="13">
        <f>IF(MONTH(DATE(CalYear,3,1)-WEEKDAY(DATE(CalYear,3,1),IF(WeekStart="Monday",2,1))+1+10)=3,DATE(CalYear,3,1)-WEEKDAY(DATE(CalYear,3,1),IF(WeekStart="Monday",2,1))+1+10,"")</f>
        <v>0</v>
      </c>
      <c r="V9" s="13">
        <f>IF(MONTH(DATE(CalYear,3,1)-WEEKDAY(DATE(CalYear,3,1),IF(WeekStart="Monday",2,1))+1+11)=3,DATE(CalYear,3,1)-WEEKDAY(DATE(CalYear,3,1),IF(WeekStart="Monday",2,1))+1+11,"")</f>
        <v>0</v>
      </c>
      <c r="W9" s="13">
        <f>IF(MONTH(DATE(CalYear,3,1)-WEEKDAY(DATE(CalYear,3,1),IF(WeekStart="Monday",2,1))+1+12)=3,DATE(CalYear,3,1)-WEEKDAY(DATE(CalYear,3,1),IF(WeekStart="Monday",2,1))+1+12,"")</f>
        <v>0</v>
      </c>
      <c r="X9" s="13">
        <f>IF(MONTH(DATE(CalYear,3,1)-WEEKDAY(DATE(CalYear,3,1),IF(WeekStart="Monday",2,1))+1+13)=3,DATE(CalYear,3,1)-WEEKDAY(DATE(CalYear,3,1),IF(WeekStart="Monday",2,1))+1+13,"")</f>
        <v>0</v>
      </c>
      <c r="Z9" s="13">
        <f>IF(MONTH(DATE(CalYear,4,1)-WEEKDAY(DATE(CalYear,4,1),IF(WeekStart="Monday",2,1))+1+7)=4,DATE(CalYear,4,1)-WEEKDAY(DATE(CalYear,4,1),IF(WeekStart="Monday",2,1))+1+7,"")</f>
        <v>0</v>
      </c>
      <c r="AA9" s="13">
        <f>IF(MONTH(DATE(CalYear,4,1)-WEEKDAY(DATE(CalYear,4,1),IF(WeekStart="Monday",2,1))+1+8)=4,DATE(CalYear,4,1)-WEEKDAY(DATE(CalYear,4,1),IF(WeekStart="Monday",2,1))+1+8,"")</f>
        <v>0</v>
      </c>
      <c r="AB9" s="13">
        <f>IF(MONTH(DATE(CalYear,4,1)-WEEKDAY(DATE(CalYear,4,1),IF(WeekStart="Monday",2,1))+1+9)=4,DATE(CalYear,4,1)-WEEKDAY(DATE(CalYear,4,1),IF(WeekStart="Monday",2,1))+1+9,"")</f>
        <v>0</v>
      </c>
      <c r="AC9" s="13">
        <f>IF(MONTH(DATE(CalYear,4,1)-WEEKDAY(DATE(CalYear,4,1),IF(WeekStart="Monday",2,1))+1+10)=4,DATE(CalYear,4,1)-WEEKDAY(DATE(CalYear,4,1),IF(WeekStart="Monday",2,1))+1+10,"")</f>
        <v>0</v>
      </c>
      <c r="AD9" s="13">
        <f>IF(MONTH(DATE(CalYear,4,1)-WEEKDAY(DATE(CalYear,4,1),IF(WeekStart="Monday",2,1))+1+11)=4,DATE(CalYear,4,1)-WEEKDAY(DATE(CalYear,4,1),IF(WeekStart="Monday",2,1))+1+11,"")</f>
        <v>0</v>
      </c>
      <c r="AE9" s="13">
        <f>IF(MONTH(DATE(CalYear,4,1)-WEEKDAY(DATE(CalYear,4,1),IF(WeekStart="Monday",2,1))+1+12)=4,DATE(CalYear,4,1)-WEEKDAY(DATE(CalYear,4,1),IF(WeekStart="Monday",2,1))+1+12,"")</f>
        <v>0</v>
      </c>
      <c r="AF9" s="13">
        <f>IF(MONTH(DATE(CalYear,4,1)-WEEKDAY(DATE(CalYear,4,1),IF(WeekStart="Monday",2,1))+1+13)=4,DATE(CalYear,4,1)-WEEKDAY(DATE(CalYear,4,1),IF(WeekStart="Monday",2,1))+1+13,"")</f>
        <v>0</v>
      </c>
      <c r="AH9" s="9" t="s">
        <v>12</v>
      </c>
      <c r="AI9" s="10">
        <f>DATE(CalYear,6,1)-1-MOD(WEEKDAY(DATE(CalYear,6,1)-1)-2,7)</f>
        <v>0</v>
      </c>
      <c r="AJ9" s="11" t="s">
        <v>9</v>
      </c>
    </row>
    <row r="10" spans="2:36" ht="19" customHeight="1">
      <c r="B10" s="13">
        <f>IF(MONTH(DATE(CalYear,1,1)-WEEKDAY(DATE(CalYear,1,1),IF(WeekStart="Monday",2,1))+1+14)=1,DATE(CalYear,1,1)-WEEKDAY(DATE(CalYear,1,1),IF(WeekStart="Monday",2,1))+1+14,"")</f>
        <v>0</v>
      </c>
      <c r="C10" s="13">
        <f>IF(MONTH(DATE(CalYear,1,1)-WEEKDAY(DATE(CalYear,1,1),IF(WeekStart="Monday",2,1))+1+15)=1,DATE(CalYear,1,1)-WEEKDAY(DATE(CalYear,1,1),IF(WeekStart="Monday",2,1))+1+15,"")</f>
        <v>0</v>
      </c>
      <c r="D10" s="13">
        <f>IF(MONTH(DATE(CalYear,1,1)-WEEKDAY(DATE(CalYear,1,1),IF(WeekStart="Monday",2,1))+1+16)=1,DATE(CalYear,1,1)-WEEKDAY(DATE(CalYear,1,1),IF(WeekStart="Monday",2,1))+1+16,"")</f>
        <v>0</v>
      </c>
      <c r="E10" s="13">
        <f>IF(MONTH(DATE(CalYear,1,1)-WEEKDAY(DATE(CalYear,1,1),IF(WeekStart="Monday",2,1))+1+17)=1,DATE(CalYear,1,1)-WEEKDAY(DATE(CalYear,1,1),IF(WeekStart="Monday",2,1))+1+17,"")</f>
        <v>0</v>
      </c>
      <c r="F10" s="13">
        <f>IF(MONTH(DATE(CalYear,1,1)-WEEKDAY(DATE(CalYear,1,1),IF(WeekStart="Monday",2,1))+1+18)=1,DATE(CalYear,1,1)-WEEKDAY(DATE(CalYear,1,1),IF(WeekStart="Monday",2,1))+1+18,"")</f>
        <v>0</v>
      </c>
      <c r="G10" s="13">
        <f>IF(MONTH(DATE(CalYear,1,1)-WEEKDAY(DATE(CalYear,1,1),IF(WeekStart="Monday",2,1))+1+19)=1,DATE(CalYear,1,1)-WEEKDAY(DATE(CalYear,1,1),IF(WeekStart="Monday",2,1))+1+19,"")</f>
        <v>0</v>
      </c>
      <c r="H10" s="13">
        <f>IF(MONTH(DATE(CalYear,1,1)-WEEKDAY(DATE(CalYear,1,1),IF(WeekStart="Monday",2,1))+1+20)=1,DATE(CalYear,1,1)-WEEKDAY(DATE(CalYear,1,1),IF(WeekStart="Monday",2,1))+1+20,"")</f>
        <v>0</v>
      </c>
      <c r="J10" s="13">
        <f>IF(MONTH(DATE(CalYear,2,1)-WEEKDAY(DATE(CalYear,2,1),IF(WeekStart="Monday",2,1))+1+14)=2,DATE(CalYear,2,1)-WEEKDAY(DATE(CalYear,2,1),IF(WeekStart="Monday",2,1))+1+14,"")</f>
        <v>0</v>
      </c>
      <c r="K10" s="13">
        <f>IF(MONTH(DATE(CalYear,2,1)-WEEKDAY(DATE(CalYear,2,1),IF(WeekStart="Monday",2,1))+1+15)=2,DATE(CalYear,2,1)-WEEKDAY(DATE(CalYear,2,1),IF(WeekStart="Monday",2,1))+1+15,"")</f>
        <v>0</v>
      </c>
      <c r="L10" s="13">
        <f>IF(MONTH(DATE(CalYear,2,1)-WEEKDAY(DATE(CalYear,2,1),IF(WeekStart="Monday",2,1))+1+16)=2,DATE(CalYear,2,1)-WEEKDAY(DATE(CalYear,2,1),IF(WeekStart="Monday",2,1))+1+16,"")</f>
        <v>0</v>
      </c>
      <c r="M10" s="13">
        <f>IF(MONTH(DATE(CalYear,2,1)-WEEKDAY(DATE(CalYear,2,1),IF(WeekStart="Monday",2,1))+1+17)=2,DATE(CalYear,2,1)-WEEKDAY(DATE(CalYear,2,1),IF(WeekStart="Monday",2,1))+1+17,"")</f>
        <v>0</v>
      </c>
      <c r="N10" s="13">
        <f>IF(MONTH(DATE(CalYear,2,1)-WEEKDAY(DATE(CalYear,2,1),IF(WeekStart="Monday",2,1))+1+18)=2,DATE(CalYear,2,1)-WEEKDAY(DATE(CalYear,2,1),IF(WeekStart="Monday",2,1))+1+18,"")</f>
        <v>0</v>
      </c>
      <c r="O10" s="13">
        <f>IF(MONTH(DATE(CalYear,2,1)-WEEKDAY(DATE(CalYear,2,1),IF(WeekStart="Monday",2,1))+1+19)=2,DATE(CalYear,2,1)-WEEKDAY(DATE(CalYear,2,1),IF(WeekStart="Monday",2,1))+1+19,"")</f>
        <v>0</v>
      </c>
      <c r="P10" s="13">
        <f>IF(MONTH(DATE(CalYear,2,1)-WEEKDAY(DATE(CalYear,2,1),IF(WeekStart="Monday",2,1))+1+20)=2,DATE(CalYear,2,1)-WEEKDAY(DATE(CalYear,2,1),IF(WeekStart="Monday",2,1))+1+20,"")</f>
        <v>0</v>
      </c>
      <c r="R10" s="13">
        <f>IF(MONTH(DATE(CalYear,3,1)-WEEKDAY(DATE(CalYear,3,1),IF(WeekStart="Monday",2,1))+1+14)=3,DATE(CalYear,3,1)-WEEKDAY(DATE(CalYear,3,1),IF(WeekStart="Monday",2,1))+1+14,"")</f>
        <v>0</v>
      </c>
      <c r="S10" s="13">
        <f>IF(MONTH(DATE(CalYear,3,1)-WEEKDAY(DATE(CalYear,3,1),IF(WeekStart="Monday",2,1))+1+15)=3,DATE(CalYear,3,1)-WEEKDAY(DATE(CalYear,3,1),IF(WeekStart="Monday",2,1))+1+15,"")</f>
        <v>0</v>
      </c>
      <c r="T10" s="13">
        <f>IF(MONTH(DATE(CalYear,3,1)-WEEKDAY(DATE(CalYear,3,1),IF(WeekStart="Monday",2,1))+1+16)=3,DATE(CalYear,3,1)-WEEKDAY(DATE(CalYear,3,1),IF(WeekStart="Monday",2,1))+1+16,"")</f>
        <v>0</v>
      </c>
      <c r="U10" s="13">
        <f>IF(MONTH(DATE(CalYear,3,1)-WEEKDAY(DATE(CalYear,3,1),IF(WeekStart="Monday",2,1))+1+17)=3,DATE(CalYear,3,1)-WEEKDAY(DATE(CalYear,3,1),IF(WeekStart="Monday",2,1))+1+17,"")</f>
        <v>0</v>
      </c>
      <c r="V10" s="13">
        <f>IF(MONTH(DATE(CalYear,3,1)-WEEKDAY(DATE(CalYear,3,1),IF(WeekStart="Monday",2,1))+1+18)=3,DATE(CalYear,3,1)-WEEKDAY(DATE(CalYear,3,1),IF(WeekStart="Monday",2,1))+1+18,"")</f>
        <v>0</v>
      </c>
      <c r="W10" s="13">
        <f>IF(MONTH(DATE(CalYear,3,1)-WEEKDAY(DATE(CalYear,3,1),IF(WeekStart="Monday",2,1))+1+19)=3,DATE(CalYear,3,1)-WEEKDAY(DATE(CalYear,3,1),IF(WeekStart="Monday",2,1))+1+19,"")</f>
        <v>0</v>
      </c>
      <c r="X10" s="13">
        <f>IF(MONTH(DATE(CalYear,3,1)-WEEKDAY(DATE(CalYear,3,1),IF(WeekStart="Monday",2,1))+1+20)=3,DATE(CalYear,3,1)-WEEKDAY(DATE(CalYear,3,1),IF(WeekStart="Monday",2,1))+1+20,"")</f>
        <v>0</v>
      </c>
      <c r="Z10" s="13">
        <f>IF(MONTH(DATE(CalYear,4,1)-WEEKDAY(DATE(CalYear,4,1),IF(WeekStart="Monday",2,1))+1+14)=4,DATE(CalYear,4,1)-WEEKDAY(DATE(CalYear,4,1),IF(WeekStart="Monday",2,1))+1+14,"")</f>
        <v>0</v>
      </c>
      <c r="AA10" s="13">
        <f>IF(MONTH(DATE(CalYear,4,1)-WEEKDAY(DATE(CalYear,4,1),IF(WeekStart="Monday",2,1))+1+15)=4,DATE(CalYear,4,1)-WEEKDAY(DATE(CalYear,4,1),IF(WeekStart="Monday",2,1))+1+15,"")</f>
        <v>0</v>
      </c>
      <c r="AB10" s="13">
        <f>IF(MONTH(DATE(CalYear,4,1)-WEEKDAY(DATE(CalYear,4,1),IF(WeekStart="Monday",2,1))+1+16)=4,DATE(CalYear,4,1)-WEEKDAY(DATE(CalYear,4,1),IF(WeekStart="Monday",2,1))+1+16,"")</f>
        <v>0</v>
      </c>
      <c r="AC10" s="13">
        <f>IF(MONTH(DATE(CalYear,4,1)-WEEKDAY(DATE(CalYear,4,1),IF(WeekStart="Monday",2,1))+1+17)=4,DATE(CalYear,4,1)-WEEKDAY(DATE(CalYear,4,1),IF(WeekStart="Monday",2,1))+1+17,"")</f>
        <v>0</v>
      </c>
      <c r="AD10" s="13">
        <f>IF(MONTH(DATE(CalYear,4,1)-WEEKDAY(DATE(CalYear,4,1),IF(WeekStart="Monday",2,1))+1+18)=4,DATE(CalYear,4,1)-WEEKDAY(DATE(CalYear,4,1),IF(WeekStart="Monday",2,1))+1+18,"")</f>
        <v>0</v>
      </c>
      <c r="AE10" s="13">
        <f>IF(MONTH(DATE(CalYear,4,1)-WEEKDAY(DATE(CalYear,4,1),IF(WeekStart="Monday",2,1))+1+19)=4,DATE(CalYear,4,1)-WEEKDAY(DATE(CalYear,4,1),IF(WeekStart="Monday",2,1))+1+19,"")</f>
        <v>0</v>
      </c>
      <c r="AF10" s="13">
        <f>IF(MONTH(DATE(CalYear,4,1)-WEEKDAY(DATE(CalYear,4,1),IF(WeekStart="Monday",2,1))+1+20)=4,DATE(CalYear,4,1)-WEEKDAY(DATE(CalYear,4,1),IF(WeekStart="Monday",2,1))+1+20,"")</f>
        <v>0</v>
      </c>
      <c r="AH10" s="9" t="s">
        <v>13</v>
      </c>
      <c r="AI10" s="10">
        <f>DATE(CalYear,6,19)</f>
        <v>0</v>
      </c>
      <c r="AJ10" s="11" t="s">
        <v>9</v>
      </c>
    </row>
    <row r="11" spans="2:36" ht="19" customHeight="1">
      <c r="B11" s="13">
        <f>IF(MONTH(DATE(CalYear,1,1)-WEEKDAY(DATE(CalYear,1,1),IF(WeekStart="Monday",2,1))+1+21)=1,DATE(CalYear,1,1)-WEEKDAY(DATE(CalYear,1,1),IF(WeekStart="Monday",2,1))+1+21,"")</f>
        <v>0</v>
      </c>
      <c r="C11" s="13">
        <f>IF(MONTH(DATE(CalYear,1,1)-WEEKDAY(DATE(CalYear,1,1),IF(WeekStart="Monday",2,1))+1+22)=1,DATE(CalYear,1,1)-WEEKDAY(DATE(CalYear,1,1),IF(WeekStart="Monday",2,1))+1+22,"")</f>
        <v>0</v>
      </c>
      <c r="D11" s="13">
        <f>IF(MONTH(DATE(CalYear,1,1)-WEEKDAY(DATE(CalYear,1,1),IF(WeekStart="Monday",2,1))+1+23)=1,DATE(CalYear,1,1)-WEEKDAY(DATE(CalYear,1,1),IF(WeekStart="Monday",2,1))+1+23,"")</f>
        <v>0</v>
      </c>
      <c r="E11" s="13">
        <f>IF(MONTH(DATE(CalYear,1,1)-WEEKDAY(DATE(CalYear,1,1),IF(WeekStart="Monday",2,1))+1+24)=1,DATE(CalYear,1,1)-WEEKDAY(DATE(CalYear,1,1),IF(WeekStart="Monday",2,1))+1+24,"")</f>
        <v>0</v>
      </c>
      <c r="F11" s="13">
        <f>IF(MONTH(DATE(CalYear,1,1)-WEEKDAY(DATE(CalYear,1,1),IF(WeekStart="Monday",2,1))+1+25)=1,DATE(CalYear,1,1)-WEEKDAY(DATE(CalYear,1,1),IF(WeekStart="Monday",2,1))+1+25,"")</f>
        <v>0</v>
      </c>
      <c r="G11" s="13">
        <f>IF(MONTH(DATE(CalYear,1,1)-WEEKDAY(DATE(CalYear,1,1),IF(WeekStart="Monday",2,1))+1+26)=1,DATE(CalYear,1,1)-WEEKDAY(DATE(CalYear,1,1),IF(WeekStart="Monday",2,1))+1+26,"")</f>
        <v>0</v>
      </c>
      <c r="H11" s="13">
        <f>IF(MONTH(DATE(CalYear,1,1)-WEEKDAY(DATE(CalYear,1,1),IF(WeekStart="Monday",2,1))+1+27)=1,DATE(CalYear,1,1)-WEEKDAY(DATE(CalYear,1,1),IF(WeekStart="Monday",2,1))+1+27,"")</f>
        <v>0</v>
      </c>
      <c r="J11" s="13">
        <f>IF(MONTH(DATE(CalYear,2,1)-WEEKDAY(DATE(CalYear,2,1),IF(WeekStart="Monday",2,1))+1+21)=2,DATE(CalYear,2,1)-WEEKDAY(DATE(CalYear,2,1),IF(WeekStart="Monday",2,1))+1+21,"")</f>
        <v>0</v>
      </c>
      <c r="K11" s="13">
        <f>IF(MONTH(DATE(CalYear,2,1)-WEEKDAY(DATE(CalYear,2,1),IF(WeekStart="Monday",2,1))+1+22)=2,DATE(CalYear,2,1)-WEEKDAY(DATE(CalYear,2,1),IF(WeekStart="Monday",2,1))+1+22,"")</f>
        <v>0</v>
      </c>
      <c r="L11" s="13">
        <f>IF(MONTH(DATE(CalYear,2,1)-WEEKDAY(DATE(CalYear,2,1),IF(WeekStart="Monday",2,1))+1+23)=2,DATE(CalYear,2,1)-WEEKDAY(DATE(CalYear,2,1),IF(WeekStart="Monday",2,1))+1+23,"")</f>
        <v>0</v>
      </c>
      <c r="M11" s="13">
        <f>IF(MONTH(DATE(CalYear,2,1)-WEEKDAY(DATE(CalYear,2,1),IF(WeekStart="Monday",2,1))+1+24)=2,DATE(CalYear,2,1)-WEEKDAY(DATE(CalYear,2,1),IF(WeekStart="Monday",2,1))+1+24,"")</f>
        <v>0</v>
      </c>
      <c r="N11" s="13">
        <f>IF(MONTH(DATE(CalYear,2,1)-WEEKDAY(DATE(CalYear,2,1),IF(WeekStart="Monday",2,1))+1+25)=2,DATE(CalYear,2,1)-WEEKDAY(DATE(CalYear,2,1),IF(WeekStart="Monday",2,1))+1+25,"")</f>
        <v>0</v>
      </c>
      <c r="O11" s="13">
        <f>IF(MONTH(DATE(CalYear,2,1)-WEEKDAY(DATE(CalYear,2,1),IF(WeekStart="Monday",2,1))+1+26)=2,DATE(CalYear,2,1)-WEEKDAY(DATE(CalYear,2,1),IF(WeekStart="Monday",2,1))+1+26,"")</f>
        <v>0</v>
      </c>
      <c r="P11" s="13">
        <f>IF(MONTH(DATE(CalYear,2,1)-WEEKDAY(DATE(CalYear,2,1),IF(WeekStart="Monday",2,1))+1+27)=2,DATE(CalYear,2,1)-WEEKDAY(DATE(CalYear,2,1),IF(WeekStart="Monday",2,1))+1+27,"")</f>
        <v>0</v>
      </c>
      <c r="R11" s="13">
        <f>IF(MONTH(DATE(CalYear,3,1)-WEEKDAY(DATE(CalYear,3,1),IF(WeekStart="Monday",2,1))+1+21)=3,DATE(CalYear,3,1)-WEEKDAY(DATE(CalYear,3,1),IF(WeekStart="Monday",2,1))+1+21,"")</f>
        <v>0</v>
      </c>
      <c r="S11" s="13">
        <f>IF(MONTH(DATE(CalYear,3,1)-WEEKDAY(DATE(CalYear,3,1),IF(WeekStart="Monday",2,1))+1+22)=3,DATE(CalYear,3,1)-WEEKDAY(DATE(CalYear,3,1),IF(WeekStart="Monday",2,1))+1+22,"")</f>
        <v>0</v>
      </c>
      <c r="T11" s="13">
        <f>IF(MONTH(DATE(CalYear,3,1)-WEEKDAY(DATE(CalYear,3,1),IF(WeekStart="Monday",2,1))+1+23)=3,DATE(CalYear,3,1)-WEEKDAY(DATE(CalYear,3,1),IF(WeekStart="Monday",2,1))+1+23,"")</f>
        <v>0</v>
      </c>
      <c r="U11" s="13">
        <f>IF(MONTH(DATE(CalYear,3,1)-WEEKDAY(DATE(CalYear,3,1),IF(WeekStart="Monday",2,1))+1+24)=3,DATE(CalYear,3,1)-WEEKDAY(DATE(CalYear,3,1),IF(WeekStart="Monday",2,1))+1+24,"")</f>
        <v>0</v>
      </c>
      <c r="V11" s="13">
        <f>IF(MONTH(DATE(CalYear,3,1)-WEEKDAY(DATE(CalYear,3,1),IF(WeekStart="Monday",2,1))+1+25)=3,DATE(CalYear,3,1)-WEEKDAY(DATE(CalYear,3,1),IF(WeekStart="Monday",2,1))+1+25,"")</f>
        <v>0</v>
      </c>
      <c r="W11" s="13">
        <f>IF(MONTH(DATE(CalYear,3,1)-WEEKDAY(DATE(CalYear,3,1),IF(WeekStart="Monday",2,1))+1+26)=3,DATE(CalYear,3,1)-WEEKDAY(DATE(CalYear,3,1),IF(WeekStart="Monday",2,1))+1+26,"")</f>
        <v>0</v>
      </c>
      <c r="X11" s="13">
        <f>IF(MONTH(DATE(CalYear,3,1)-WEEKDAY(DATE(CalYear,3,1),IF(WeekStart="Monday",2,1))+1+27)=3,DATE(CalYear,3,1)-WEEKDAY(DATE(CalYear,3,1),IF(WeekStart="Monday",2,1))+1+27,"")</f>
        <v>0</v>
      </c>
      <c r="Z11" s="13">
        <f>IF(MONTH(DATE(CalYear,4,1)-WEEKDAY(DATE(CalYear,4,1),IF(WeekStart="Monday",2,1))+1+21)=4,DATE(CalYear,4,1)-WEEKDAY(DATE(CalYear,4,1),IF(WeekStart="Monday",2,1))+1+21,"")</f>
        <v>0</v>
      </c>
      <c r="AA11" s="13">
        <f>IF(MONTH(DATE(CalYear,4,1)-WEEKDAY(DATE(CalYear,4,1),IF(WeekStart="Monday",2,1))+1+22)=4,DATE(CalYear,4,1)-WEEKDAY(DATE(CalYear,4,1),IF(WeekStart="Monday",2,1))+1+22,"")</f>
        <v>0</v>
      </c>
      <c r="AB11" s="13">
        <f>IF(MONTH(DATE(CalYear,4,1)-WEEKDAY(DATE(CalYear,4,1),IF(WeekStart="Monday",2,1))+1+23)=4,DATE(CalYear,4,1)-WEEKDAY(DATE(CalYear,4,1),IF(WeekStart="Monday",2,1))+1+23,"")</f>
        <v>0</v>
      </c>
      <c r="AC11" s="13">
        <f>IF(MONTH(DATE(CalYear,4,1)-WEEKDAY(DATE(CalYear,4,1),IF(WeekStart="Monday",2,1))+1+24)=4,DATE(CalYear,4,1)-WEEKDAY(DATE(CalYear,4,1),IF(WeekStart="Monday",2,1))+1+24,"")</f>
        <v>0</v>
      </c>
      <c r="AD11" s="13">
        <f>IF(MONTH(DATE(CalYear,4,1)-WEEKDAY(DATE(CalYear,4,1),IF(WeekStart="Monday",2,1))+1+25)=4,DATE(CalYear,4,1)-WEEKDAY(DATE(CalYear,4,1),IF(WeekStart="Monday",2,1))+1+25,"")</f>
        <v>0</v>
      </c>
      <c r="AE11" s="13">
        <f>IF(MONTH(DATE(CalYear,4,1)-WEEKDAY(DATE(CalYear,4,1),IF(WeekStart="Monday",2,1))+1+26)=4,DATE(CalYear,4,1)-WEEKDAY(DATE(CalYear,4,1),IF(WeekStart="Monday",2,1))+1+26,"")</f>
        <v>0</v>
      </c>
      <c r="AF11" s="13">
        <f>IF(MONTH(DATE(CalYear,4,1)-WEEKDAY(DATE(CalYear,4,1),IF(WeekStart="Monday",2,1))+1+27)=4,DATE(CalYear,4,1)-WEEKDAY(DATE(CalYear,4,1),IF(WeekStart="Monday",2,1))+1+27,"")</f>
        <v>0</v>
      </c>
      <c r="AH11" s="9" t="s">
        <v>14</v>
      </c>
      <c r="AI11" s="10">
        <f>DATE(CalYear,7,4)</f>
        <v>0</v>
      </c>
      <c r="AJ11" s="11" t="s">
        <v>9</v>
      </c>
    </row>
    <row r="12" spans="2:36" ht="19" customHeight="1">
      <c r="B12" s="13">
        <f>IF(MONTH(DATE(CalYear,1,1)-WEEKDAY(DATE(CalYear,1,1),IF(WeekStart="Monday",2,1))+1+28)=1,DATE(CalYear,1,1)-WEEKDAY(DATE(CalYear,1,1),IF(WeekStart="Monday",2,1))+1+28,"")</f>
        <v>0</v>
      </c>
      <c r="C12" s="13">
        <f>IF(MONTH(DATE(CalYear,1,1)-WEEKDAY(DATE(CalYear,1,1),IF(WeekStart="Monday",2,1))+1+29)=1,DATE(CalYear,1,1)-WEEKDAY(DATE(CalYear,1,1),IF(WeekStart="Monday",2,1))+1+29,"")</f>
        <v>0</v>
      </c>
      <c r="D12" s="13">
        <f>IF(MONTH(DATE(CalYear,1,1)-WEEKDAY(DATE(CalYear,1,1),IF(WeekStart="Monday",2,1))+1+30)=1,DATE(CalYear,1,1)-WEEKDAY(DATE(CalYear,1,1),IF(WeekStart="Monday",2,1))+1+30,"")</f>
        <v>0</v>
      </c>
      <c r="E12" s="13">
        <f>IF(MONTH(DATE(CalYear,1,1)-WEEKDAY(DATE(CalYear,1,1),IF(WeekStart="Monday",2,1))+1+31)=1,DATE(CalYear,1,1)-WEEKDAY(DATE(CalYear,1,1),IF(WeekStart="Monday",2,1))+1+31,"")</f>
        <v>0</v>
      </c>
      <c r="F12" s="13">
        <f>IF(MONTH(DATE(CalYear,1,1)-WEEKDAY(DATE(CalYear,1,1),IF(WeekStart="Monday",2,1))+1+32)=1,DATE(CalYear,1,1)-WEEKDAY(DATE(CalYear,1,1),IF(WeekStart="Monday",2,1))+1+32,"")</f>
        <v>0</v>
      </c>
      <c r="G12" s="13">
        <f>IF(MONTH(DATE(CalYear,1,1)-WEEKDAY(DATE(CalYear,1,1),IF(WeekStart="Monday",2,1))+1+33)=1,DATE(CalYear,1,1)-WEEKDAY(DATE(CalYear,1,1),IF(WeekStart="Monday",2,1))+1+33,"")</f>
        <v>0</v>
      </c>
      <c r="H12" s="13">
        <f>IF(MONTH(DATE(CalYear,1,1)-WEEKDAY(DATE(CalYear,1,1),IF(WeekStart="Monday",2,1))+1+34)=1,DATE(CalYear,1,1)-WEEKDAY(DATE(CalYear,1,1),IF(WeekStart="Monday",2,1))+1+34,"")</f>
        <v>0</v>
      </c>
      <c r="J12" s="13">
        <f>IF(MONTH(DATE(CalYear,2,1)-WEEKDAY(DATE(CalYear,2,1),IF(WeekStart="Monday",2,1))+1+28)=2,DATE(CalYear,2,1)-WEEKDAY(DATE(CalYear,2,1),IF(WeekStart="Monday",2,1))+1+28,"")</f>
        <v>0</v>
      </c>
      <c r="K12" s="13">
        <f>IF(MONTH(DATE(CalYear,2,1)-WEEKDAY(DATE(CalYear,2,1),IF(WeekStart="Monday",2,1))+1+29)=2,DATE(CalYear,2,1)-WEEKDAY(DATE(CalYear,2,1),IF(WeekStart="Monday",2,1))+1+29,"")</f>
        <v>0</v>
      </c>
      <c r="L12" s="13">
        <f>IF(MONTH(DATE(CalYear,2,1)-WEEKDAY(DATE(CalYear,2,1),IF(WeekStart="Monday",2,1))+1+30)=2,DATE(CalYear,2,1)-WEEKDAY(DATE(CalYear,2,1),IF(WeekStart="Monday",2,1))+1+30,"")</f>
        <v>0</v>
      </c>
      <c r="M12" s="13">
        <f>IF(MONTH(DATE(CalYear,2,1)-WEEKDAY(DATE(CalYear,2,1),IF(WeekStart="Monday",2,1))+1+31)=2,DATE(CalYear,2,1)-WEEKDAY(DATE(CalYear,2,1),IF(WeekStart="Monday",2,1))+1+31,"")</f>
        <v>0</v>
      </c>
      <c r="N12" s="13">
        <f>IF(MONTH(DATE(CalYear,2,1)-WEEKDAY(DATE(CalYear,2,1),IF(WeekStart="Monday",2,1))+1+32)=2,DATE(CalYear,2,1)-WEEKDAY(DATE(CalYear,2,1),IF(WeekStart="Monday",2,1))+1+32,"")</f>
        <v>0</v>
      </c>
      <c r="O12" s="13">
        <f>IF(MONTH(DATE(CalYear,2,1)-WEEKDAY(DATE(CalYear,2,1),IF(WeekStart="Monday",2,1))+1+33)=2,DATE(CalYear,2,1)-WEEKDAY(DATE(CalYear,2,1),IF(WeekStart="Monday",2,1))+1+33,"")</f>
        <v>0</v>
      </c>
      <c r="P12" s="13">
        <f>IF(MONTH(DATE(CalYear,2,1)-WEEKDAY(DATE(CalYear,2,1),IF(WeekStart="Monday",2,1))+1+34)=2,DATE(CalYear,2,1)-WEEKDAY(DATE(CalYear,2,1),IF(WeekStart="Monday",2,1))+1+34,"")</f>
        <v>0</v>
      </c>
      <c r="R12" s="13">
        <f>IF(MONTH(DATE(CalYear,3,1)-WEEKDAY(DATE(CalYear,3,1),IF(WeekStart="Monday",2,1))+1+28)=3,DATE(CalYear,3,1)-WEEKDAY(DATE(CalYear,3,1),IF(WeekStart="Monday",2,1))+1+28,"")</f>
        <v>0</v>
      </c>
      <c r="S12" s="13">
        <f>IF(MONTH(DATE(CalYear,3,1)-WEEKDAY(DATE(CalYear,3,1),IF(WeekStart="Monday",2,1))+1+29)=3,DATE(CalYear,3,1)-WEEKDAY(DATE(CalYear,3,1),IF(WeekStart="Monday",2,1))+1+29,"")</f>
        <v>0</v>
      </c>
      <c r="T12" s="13">
        <f>IF(MONTH(DATE(CalYear,3,1)-WEEKDAY(DATE(CalYear,3,1),IF(WeekStart="Monday",2,1))+1+30)=3,DATE(CalYear,3,1)-WEEKDAY(DATE(CalYear,3,1),IF(WeekStart="Monday",2,1))+1+30,"")</f>
        <v>0</v>
      </c>
      <c r="U12" s="13">
        <f>IF(MONTH(DATE(CalYear,3,1)-WEEKDAY(DATE(CalYear,3,1),IF(WeekStart="Monday",2,1))+1+31)=3,DATE(CalYear,3,1)-WEEKDAY(DATE(CalYear,3,1),IF(WeekStart="Monday",2,1))+1+31,"")</f>
        <v>0</v>
      </c>
      <c r="V12" s="13">
        <f>IF(MONTH(DATE(CalYear,3,1)-WEEKDAY(DATE(CalYear,3,1),IF(WeekStart="Monday",2,1))+1+32)=3,DATE(CalYear,3,1)-WEEKDAY(DATE(CalYear,3,1),IF(WeekStart="Monday",2,1))+1+32,"")</f>
        <v>0</v>
      </c>
      <c r="W12" s="13">
        <f>IF(MONTH(DATE(CalYear,3,1)-WEEKDAY(DATE(CalYear,3,1),IF(WeekStart="Monday",2,1))+1+33)=3,DATE(CalYear,3,1)-WEEKDAY(DATE(CalYear,3,1),IF(WeekStart="Monday",2,1))+1+33,"")</f>
        <v>0</v>
      </c>
      <c r="X12" s="13">
        <f>IF(MONTH(DATE(CalYear,3,1)-WEEKDAY(DATE(CalYear,3,1),IF(WeekStart="Monday",2,1))+1+34)=3,DATE(CalYear,3,1)-WEEKDAY(DATE(CalYear,3,1),IF(WeekStart="Monday",2,1))+1+34,"")</f>
        <v>0</v>
      </c>
      <c r="Z12" s="13">
        <f>IF(MONTH(DATE(CalYear,4,1)-WEEKDAY(DATE(CalYear,4,1),IF(WeekStart="Monday",2,1))+1+28)=4,DATE(CalYear,4,1)-WEEKDAY(DATE(CalYear,4,1),IF(WeekStart="Monday",2,1))+1+28,"")</f>
        <v>0</v>
      </c>
      <c r="AA12" s="13">
        <f>IF(MONTH(DATE(CalYear,4,1)-WEEKDAY(DATE(CalYear,4,1),IF(WeekStart="Monday",2,1))+1+29)=4,DATE(CalYear,4,1)-WEEKDAY(DATE(CalYear,4,1),IF(WeekStart="Monday",2,1))+1+29,"")</f>
        <v>0</v>
      </c>
      <c r="AB12" s="13">
        <f>IF(MONTH(DATE(CalYear,4,1)-WEEKDAY(DATE(CalYear,4,1),IF(WeekStart="Monday",2,1))+1+30)=4,DATE(CalYear,4,1)-WEEKDAY(DATE(CalYear,4,1),IF(WeekStart="Monday",2,1))+1+30,"")</f>
        <v>0</v>
      </c>
      <c r="AC12" s="13">
        <f>IF(MONTH(DATE(CalYear,4,1)-WEEKDAY(DATE(CalYear,4,1),IF(WeekStart="Monday",2,1))+1+31)=4,DATE(CalYear,4,1)-WEEKDAY(DATE(CalYear,4,1),IF(WeekStart="Monday",2,1))+1+31,"")</f>
        <v>0</v>
      </c>
      <c r="AD12" s="13">
        <f>IF(MONTH(DATE(CalYear,4,1)-WEEKDAY(DATE(CalYear,4,1),IF(WeekStart="Monday",2,1))+1+32)=4,DATE(CalYear,4,1)-WEEKDAY(DATE(CalYear,4,1),IF(WeekStart="Monday",2,1))+1+32,"")</f>
        <v>0</v>
      </c>
      <c r="AE12" s="13">
        <f>IF(MONTH(DATE(CalYear,4,1)-WEEKDAY(DATE(CalYear,4,1),IF(WeekStart="Monday",2,1))+1+33)=4,DATE(CalYear,4,1)-WEEKDAY(DATE(CalYear,4,1),IF(WeekStart="Monday",2,1))+1+33,"")</f>
        <v>0</v>
      </c>
      <c r="AF12" s="13">
        <f>IF(MONTH(DATE(CalYear,4,1)-WEEKDAY(DATE(CalYear,4,1),IF(WeekStart="Monday",2,1))+1+34)=4,DATE(CalYear,4,1)-WEEKDAY(DATE(CalYear,4,1),IF(WeekStart="Monday",2,1))+1+34,"")</f>
        <v>0</v>
      </c>
      <c r="AH12" s="9" t="s">
        <v>15</v>
      </c>
      <c r="AI12" s="10">
        <f>DATE(CalYear,9,1)+MOD(2-WEEKDAY(DATE(CalYear,9,1)),7)+0</f>
        <v>0</v>
      </c>
      <c r="AJ12" s="11" t="s">
        <v>9</v>
      </c>
    </row>
    <row r="13" spans="2:36" ht="19" customHeight="1">
      <c r="B13" s="13">
        <f>IF(MONTH(DATE(CalYear,1,1)-WEEKDAY(DATE(CalYear,1,1),IF(WeekStart="Monday",2,1))+1+35)=1,DATE(CalYear,1,1)-WEEKDAY(DATE(CalYear,1,1),IF(WeekStart="Monday",2,1))+1+35,"")</f>
        <v>0</v>
      </c>
      <c r="C13" s="13">
        <f>IF(MONTH(DATE(CalYear,1,1)-WEEKDAY(DATE(CalYear,1,1),IF(WeekStart="Monday",2,1))+1+36)=1,DATE(CalYear,1,1)-WEEKDAY(DATE(CalYear,1,1),IF(WeekStart="Monday",2,1))+1+36,"")</f>
        <v>0</v>
      </c>
      <c r="D13" s="13">
        <f>IF(MONTH(DATE(CalYear,1,1)-WEEKDAY(DATE(CalYear,1,1),IF(WeekStart="Monday",2,1))+1+37)=1,DATE(CalYear,1,1)-WEEKDAY(DATE(CalYear,1,1),IF(WeekStart="Monday",2,1))+1+37,"")</f>
        <v>0</v>
      </c>
      <c r="E13" s="13">
        <f>IF(MONTH(DATE(CalYear,1,1)-WEEKDAY(DATE(CalYear,1,1),IF(WeekStart="Monday",2,1))+1+38)=1,DATE(CalYear,1,1)-WEEKDAY(DATE(CalYear,1,1),IF(WeekStart="Monday",2,1))+1+38,"")</f>
        <v>0</v>
      </c>
      <c r="F13" s="13">
        <f>IF(MONTH(DATE(CalYear,1,1)-WEEKDAY(DATE(CalYear,1,1),IF(WeekStart="Monday",2,1))+1+39)=1,DATE(CalYear,1,1)-WEEKDAY(DATE(CalYear,1,1),IF(WeekStart="Monday",2,1))+1+39,"")</f>
        <v>0</v>
      </c>
      <c r="G13" s="13">
        <f>IF(MONTH(DATE(CalYear,1,1)-WEEKDAY(DATE(CalYear,1,1),IF(WeekStart="Monday",2,1))+1+40)=1,DATE(CalYear,1,1)-WEEKDAY(DATE(CalYear,1,1),IF(WeekStart="Monday",2,1))+1+40,"")</f>
        <v>0</v>
      </c>
      <c r="H13" s="13">
        <f>IF(MONTH(DATE(CalYear,1,1)-WEEKDAY(DATE(CalYear,1,1),IF(WeekStart="Monday",2,1))+1+41)=1,DATE(CalYear,1,1)-WEEKDAY(DATE(CalYear,1,1),IF(WeekStart="Monday",2,1))+1+41,"")</f>
        <v>0</v>
      </c>
      <c r="J13" s="13">
        <f>IF(MONTH(DATE(CalYear,2,1)-WEEKDAY(DATE(CalYear,2,1),IF(WeekStart="Monday",2,1))+1+35)=2,DATE(CalYear,2,1)-WEEKDAY(DATE(CalYear,2,1),IF(WeekStart="Monday",2,1))+1+35,"")</f>
        <v>0</v>
      </c>
      <c r="K13" s="13">
        <f>IF(MONTH(DATE(CalYear,2,1)-WEEKDAY(DATE(CalYear,2,1),IF(WeekStart="Monday",2,1))+1+36)=2,DATE(CalYear,2,1)-WEEKDAY(DATE(CalYear,2,1),IF(WeekStart="Monday",2,1))+1+36,"")</f>
        <v>0</v>
      </c>
      <c r="L13" s="13">
        <f>IF(MONTH(DATE(CalYear,2,1)-WEEKDAY(DATE(CalYear,2,1),IF(WeekStart="Monday",2,1))+1+37)=2,DATE(CalYear,2,1)-WEEKDAY(DATE(CalYear,2,1),IF(WeekStart="Monday",2,1))+1+37,"")</f>
        <v>0</v>
      </c>
      <c r="M13" s="13">
        <f>IF(MONTH(DATE(CalYear,2,1)-WEEKDAY(DATE(CalYear,2,1),IF(WeekStart="Monday",2,1))+1+38)=2,DATE(CalYear,2,1)-WEEKDAY(DATE(CalYear,2,1),IF(WeekStart="Monday",2,1))+1+38,"")</f>
        <v>0</v>
      </c>
      <c r="N13" s="13">
        <f>IF(MONTH(DATE(CalYear,2,1)-WEEKDAY(DATE(CalYear,2,1),IF(WeekStart="Monday",2,1))+1+39)=2,DATE(CalYear,2,1)-WEEKDAY(DATE(CalYear,2,1),IF(WeekStart="Monday",2,1))+1+39,"")</f>
        <v>0</v>
      </c>
      <c r="O13" s="13">
        <f>IF(MONTH(DATE(CalYear,2,1)-WEEKDAY(DATE(CalYear,2,1),IF(WeekStart="Monday",2,1))+1+40)=2,DATE(CalYear,2,1)-WEEKDAY(DATE(CalYear,2,1),IF(WeekStart="Monday",2,1))+1+40,"")</f>
        <v>0</v>
      </c>
      <c r="P13" s="13">
        <f>IF(MONTH(DATE(CalYear,2,1)-WEEKDAY(DATE(CalYear,2,1),IF(WeekStart="Monday",2,1))+1+41)=2,DATE(CalYear,2,1)-WEEKDAY(DATE(CalYear,2,1),IF(WeekStart="Monday",2,1))+1+41,"")</f>
        <v>0</v>
      </c>
      <c r="R13" s="13">
        <f>IF(MONTH(DATE(CalYear,3,1)-WEEKDAY(DATE(CalYear,3,1),IF(WeekStart="Monday",2,1))+1+35)=3,DATE(CalYear,3,1)-WEEKDAY(DATE(CalYear,3,1),IF(WeekStart="Monday",2,1))+1+35,"")</f>
        <v>0</v>
      </c>
      <c r="S13" s="13">
        <f>IF(MONTH(DATE(CalYear,3,1)-WEEKDAY(DATE(CalYear,3,1),IF(WeekStart="Monday",2,1))+1+36)=3,DATE(CalYear,3,1)-WEEKDAY(DATE(CalYear,3,1),IF(WeekStart="Monday",2,1))+1+36,"")</f>
        <v>0</v>
      </c>
      <c r="T13" s="13">
        <f>IF(MONTH(DATE(CalYear,3,1)-WEEKDAY(DATE(CalYear,3,1),IF(WeekStart="Monday",2,1))+1+37)=3,DATE(CalYear,3,1)-WEEKDAY(DATE(CalYear,3,1),IF(WeekStart="Monday",2,1))+1+37,"")</f>
        <v>0</v>
      </c>
      <c r="U13" s="13">
        <f>IF(MONTH(DATE(CalYear,3,1)-WEEKDAY(DATE(CalYear,3,1),IF(WeekStart="Monday",2,1))+1+38)=3,DATE(CalYear,3,1)-WEEKDAY(DATE(CalYear,3,1),IF(WeekStart="Monday",2,1))+1+38,"")</f>
        <v>0</v>
      </c>
      <c r="V13" s="13">
        <f>IF(MONTH(DATE(CalYear,3,1)-WEEKDAY(DATE(CalYear,3,1),IF(WeekStart="Monday",2,1))+1+39)=3,DATE(CalYear,3,1)-WEEKDAY(DATE(CalYear,3,1),IF(WeekStart="Monday",2,1))+1+39,"")</f>
        <v>0</v>
      </c>
      <c r="W13" s="13">
        <f>IF(MONTH(DATE(CalYear,3,1)-WEEKDAY(DATE(CalYear,3,1),IF(WeekStart="Monday",2,1))+1+40)=3,DATE(CalYear,3,1)-WEEKDAY(DATE(CalYear,3,1),IF(WeekStart="Monday",2,1))+1+40,"")</f>
        <v>0</v>
      </c>
      <c r="X13" s="13">
        <f>IF(MONTH(DATE(CalYear,3,1)-WEEKDAY(DATE(CalYear,3,1),IF(WeekStart="Monday",2,1))+1+41)=3,DATE(CalYear,3,1)-WEEKDAY(DATE(CalYear,3,1),IF(WeekStart="Monday",2,1))+1+41,"")</f>
        <v>0</v>
      </c>
      <c r="Z13" s="13">
        <f>IF(MONTH(DATE(CalYear,4,1)-WEEKDAY(DATE(CalYear,4,1),IF(WeekStart="Monday",2,1))+1+35)=4,DATE(CalYear,4,1)-WEEKDAY(DATE(CalYear,4,1),IF(WeekStart="Monday",2,1))+1+35,"")</f>
        <v>0</v>
      </c>
      <c r="AA13" s="13">
        <f>IF(MONTH(DATE(CalYear,4,1)-WEEKDAY(DATE(CalYear,4,1),IF(WeekStart="Monday",2,1))+1+36)=4,DATE(CalYear,4,1)-WEEKDAY(DATE(CalYear,4,1),IF(WeekStart="Monday",2,1))+1+36,"")</f>
        <v>0</v>
      </c>
      <c r="AB13" s="13">
        <f>IF(MONTH(DATE(CalYear,4,1)-WEEKDAY(DATE(CalYear,4,1),IF(WeekStart="Monday",2,1))+1+37)=4,DATE(CalYear,4,1)-WEEKDAY(DATE(CalYear,4,1),IF(WeekStart="Monday",2,1))+1+37,"")</f>
        <v>0</v>
      </c>
      <c r="AC13" s="13">
        <f>IF(MONTH(DATE(CalYear,4,1)-WEEKDAY(DATE(CalYear,4,1),IF(WeekStart="Monday",2,1))+1+38)=4,DATE(CalYear,4,1)-WEEKDAY(DATE(CalYear,4,1),IF(WeekStart="Monday",2,1))+1+38,"")</f>
        <v>0</v>
      </c>
      <c r="AD13" s="13">
        <f>IF(MONTH(DATE(CalYear,4,1)-WEEKDAY(DATE(CalYear,4,1),IF(WeekStart="Monday",2,1))+1+39)=4,DATE(CalYear,4,1)-WEEKDAY(DATE(CalYear,4,1),IF(WeekStart="Monday",2,1))+1+39,"")</f>
        <v>0</v>
      </c>
      <c r="AE13" s="13">
        <f>IF(MONTH(DATE(CalYear,4,1)-WEEKDAY(DATE(CalYear,4,1),IF(WeekStart="Monday",2,1))+1+40)=4,DATE(CalYear,4,1)-WEEKDAY(DATE(CalYear,4,1),IF(WeekStart="Monday",2,1))+1+40,"")</f>
        <v>0</v>
      </c>
      <c r="AF13" s="13">
        <f>IF(MONTH(DATE(CalYear,4,1)-WEEKDAY(DATE(CalYear,4,1),IF(WeekStart="Monday",2,1))+1+41)=4,DATE(CalYear,4,1)-WEEKDAY(DATE(CalYear,4,1),IF(WeekStart="Monday",2,1))+1+41,"")</f>
        <v>0</v>
      </c>
      <c r="AH13" s="9" t="s">
        <v>16</v>
      </c>
      <c r="AI13" s="10">
        <f>DATE(CalYear,10,1)+MOD(2-WEEKDAY(DATE(CalYear,10,1)),7)+7</f>
        <v>0</v>
      </c>
      <c r="AJ13" s="11" t="s">
        <v>9</v>
      </c>
    </row>
    <row r="14" spans="2:36" ht="19" customHeight="1">
      <c r="AH14" s="9" t="s">
        <v>17</v>
      </c>
      <c r="AI14" s="10">
        <f>DATE(CalYear,11,11)</f>
        <v>0</v>
      </c>
      <c r="AJ14" s="11" t="s">
        <v>9</v>
      </c>
    </row>
    <row r="15" spans="2:36" ht="19" customHeight="1">
      <c r="AH15" s="9" t="s">
        <v>18</v>
      </c>
      <c r="AI15" s="10">
        <f>DATE(CalYear,11,1)+MOD(5-WEEKDAY(DATE(CalYear,11,1)),7)+21</f>
        <v>0</v>
      </c>
      <c r="AJ15" s="11" t="s">
        <v>9</v>
      </c>
    </row>
    <row r="16" spans="2:36" ht="19" customHeight="1">
      <c r="B16" s="8" t="s">
        <v>37</v>
      </c>
      <c r="C16" s="8"/>
      <c r="D16" s="8"/>
      <c r="E16" s="8"/>
      <c r="F16" s="8"/>
      <c r="G16" s="8"/>
      <c r="H16" s="8"/>
      <c r="J16" s="8" t="s">
        <v>38</v>
      </c>
      <c r="K16" s="8"/>
      <c r="L16" s="8"/>
      <c r="M16" s="8"/>
      <c r="N16" s="8"/>
      <c r="O16" s="8"/>
      <c r="P16" s="8"/>
      <c r="R16" s="8" t="s">
        <v>39</v>
      </c>
      <c r="S16" s="8"/>
      <c r="T16" s="8"/>
      <c r="U16" s="8"/>
      <c r="V16" s="8"/>
      <c r="W16" s="8"/>
      <c r="X16" s="8"/>
      <c r="Z16" s="8" t="s">
        <v>40</v>
      </c>
      <c r="AA16" s="8"/>
      <c r="AB16" s="8"/>
      <c r="AC16" s="8"/>
      <c r="AD16" s="8"/>
      <c r="AE16" s="8"/>
      <c r="AF16" s="8"/>
      <c r="AH16" s="9" t="s">
        <v>19</v>
      </c>
      <c r="AI16" s="10">
        <f>DATE(CalYear,12,25)</f>
        <v>0</v>
      </c>
      <c r="AJ16" s="11" t="s">
        <v>9</v>
      </c>
    </row>
    <row r="17" spans="2:36" ht="19" customHeight="1">
      <c r="B17" s="12">
        <f>IF(WeekStart="Monday",CHOOSE(1,"M","T","W","T","F","S","S"),CHOOSE(1,"S","M","T","W","T","F","S"))</f>
        <v>0</v>
      </c>
      <c r="C17" s="12">
        <f>IF(WeekStart="Monday",CHOOSE(2,"M","T","W","T","F","S","S"),CHOOSE(2,"S","M","T","W","T","F","S"))</f>
        <v>0</v>
      </c>
      <c r="D17" s="12">
        <f>IF(WeekStart="Monday",CHOOSE(3,"M","T","W","T","F","S","S"),CHOOSE(3,"S","M","T","W","T","F","S"))</f>
        <v>0</v>
      </c>
      <c r="E17" s="12">
        <f>IF(WeekStart="Monday",CHOOSE(4,"M","T","W","T","F","S","S"),CHOOSE(4,"S","M","T","W","T","F","S"))</f>
        <v>0</v>
      </c>
      <c r="F17" s="12">
        <f>IF(WeekStart="Monday",CHOOSE(5,"M","T","W","T","F","S","S"),CHOOSE(5,"S","M","T","W","T","F","S"))</f>
        <v>0</v>
      </c>
      <c r="G17" s="12">
        <f>IF(WeekStart="Monday",CHOOSE(6,"M","T","W","T","F","S","S"),CHOOSE(6,"S","M","T","W","T","F","S"))</f>
        <v>0</v>
      </c>
      <c r="H17" s="12">
        <f>IF(WeekStart="Monday",CHOOSE(7,"M","T","W","T","F","S","S"),CHOOSE(7,"S","M","T","W","T","F","S"))</f>
        <v>0</v>
      </c>
      <c r="J17" s="12">
        <f>IF(WeekStart="Monday",CHOOSE(1,"M","T","W","T","F","S","S"),CHOOSE(1,"S","M","T","W","T","F","S"))</f>
        <v>0</v>
      </c>
      <c r="K17" s="12">
        <f>IF(WeekStart="Monday",CHOOSE(2,"M","T","W","T","F","S","S"),CHOOSE(2,"S","M","T","W","T","F","S"))</f>
        <v>0</v>
      </c>
      <c r="L17" s="12">
        <f>IF(WeekStart="Monday",CHOOSE(3,"M","T","W","T","F","S","S"),CHOOSE(3,"S","M","T","W","T","F","S"))</f>
        <v>0</v>
      </c>
      <c r="M17" s="12">
        <f>IF(WeekStart="Monday",CHOOSE(4,"M","T","W","T","F","S","S"),CHOOSE(4,"S","M","T","W","T","F","S"))</f>
        <v>0</v>
      </c>
      <c r="N17" s="12">
        <f>IF(WeekStart="Monday",CHOOSE(5,"M","T","W","T","F","S","S"),CHOOSE(5,"S","M","T","W","T","F","S"))</f>
        <v>0</v>
      </c>
      <c r="O17" s="12">
        <f>IF(WeekStart="Monday",CHOOSE(6,"M","T","W","T","F","S","S"),CHOOSE(6,"S","M","T","W","T","F","S"))</f>
        <v>0</v>
      </c>
      <c r="P17" s="12">
        <f>IF(WeekStart="Monday",CHOOSE(7,"M","T","W","T","F","S","S"),CHOOSE(7,"S","M","T","W","T","F","S"))</f>
        <v>0</v>
      </c>
      <c r="R17" s="12">
        <f>IF(WeekStart="Monday",CHOOSE(1,"M","T","W","T","F","S","S"),CHOOSE(1,"S","M","T","W","T","F","S"))</f>
        <v>0</v>
      </c>
      <c r="S17" s="12">
        <f>IF(WeekStart="Monday",CHOOSE(2,"M","T","W","T","F","S","S"),CHOOSE(2,"S","M","T","W","T","F","S"))</f>
        <v>0</v>
      </c>
      <c r="T17" s="12">
        <f>IF(WeekStart="Monday",CHOOSE(3,"M","T","W","T","F","S","S"),CHOOSE(3,"S","M","T","W","T","F","S"))</f>
        <v>0</v>
      </c>
      <c r="U17" s="12">
        <f>IF(WeekStart="Monday",CHOOSE(4,"M","T","W","T","F","S","S"),CHOOSE(4,"S","M","T","W","T","F","S"))</f>
        <v>0</v>
      </c>
      <c r="V17" s="12">
        <f>IF(WeekStart="Monday",CHOOSE(5,"M","T","W","T","F","S","S"),CHOOSE(5,"S","M","T","W","T","F","S"))</f>
        <v>0</v>
      </c>
      <c r="W17" s="12">
        <f>IF(WeekStart="Monday",CHOOSE(6,"M","T","W","T","F","S","S"),CHOOSE(6,"S","M","T","W","T","F","S"))</f>
        <v>0</v>
      </c>
      <c r="X17" s="12">
        <f>IF(WeekStart="Monday",CHOOSE(7,"M","T","W","T","F","S","S"),CHOOSE(7,"S","M","T","W","T","F","S"))</f>
        <v>0</v>
      </c>
      <c r="Z17" s="12">
        <f>IF(WeekStart="Monday",CHOOSE(1,"M","T","W","T","F","S","S"),CHOOSE(1,"S","M","T","W","T","F","S"))</f>
        <v>0</v>
      </c>
      <c r="AA17" s="12">
        <f>IF(WeekStart="Monday",CHOOSE(2,"M","T","W","T","F","S","S"),CHOOSE(2,"S","M","T","W","T","F","S"))</f>
        <v>0</v>
      </c>
      <c r="AB17" s="12">
        <f>IF(WeekStart="Monday",CHOOSE(3,"M","T","W","T","F","S","S"),CHOOSE(3,"S","M","T","W","T","F","S"))</f>
        <v>0</v>
      </c>
      <c r="AC17" s="12">
        <f>IF(WeekStart="Monday",CHOOSE(4,"M","T","W","T","F","S","S"),CHOOSE(4,"S","M","T","W","T","F","S"))</f>
        <v>0</v>
      </c>
      <c r="AD17" s="12">
        <f>IF(WeekStart="Monday",CHOOSE(5,"M","T","W","T","F","S","S"),CHOOSE(5,"S","M","T","W","T","F","S"))</f>
        <v>0</v>
      </c>
      <c r="AE17" s="12">
        <f>IF(WeekStart="Monday",CHOOSE(6,"M","T","W","T","F","S","S"),CHOOSE(6,"S","M","T","W","T","F","S"))</f>
        <v>0</v>
      </c>
      <c r="AF17" s="12">
        <f>IF(WeekStart="Monday",CHOOSE(7,"M","T","W","T","F","S","S"),CHOOSE(7,"S","M","T","W","T","F","S"))</f>
        <v>0</v>
      </c>
      <c r="AH17" s="9">
        <f>IF(AI17="","","Juneteenth (obs.)")</f>
        <v>0</v>
      </c>
      <c r="AI17" s="10">
        <f>IF(WEEKDAY(DATE(CalYear,6,19))=7,DATE(CalYear,6,19)-1,IF(WEEKDAY(DATE(CalYear,6,19))=1,DATE(CalYear,6,19)+1,""))</f>
        <v>0</v>
      </c>
      <c r="AJ17" s="11">
        <f>IF(AI17="","","Holiday")</f>
        <v>0</v>
      </c>
    </row>
    <row r="18" spans="2:36" ht="19" customHeight="1">
      <c r="B18" s="13">
        <f>IF(MONTH(DATE(CalYear,5,1)-WEEKDAY(DATE(CalYear,5,1),IF(WeekStart="Monday",2,1))+1+0)=5,DATE(CalYear,5,1)-WEEKDAY(DATE(CalYear,5,1),IF(WeekStart="Monday",2,1))+1+0,"")</f>
        <v>0</v>
      </c>
      <c r="C18" s="13">
        <f>IF(MONTH(DATE(CalYear,5,1)-WEEKDAY(DATE(CalYear,5,1),IF(WeekStart="Monday",2,1))+1+1)=5,DATE(CalYear,5,1)-WEEKDAY(DATE(CalYear,5,1),IF(WeekStart="Monday",2,1))+1+1,"")</f>
        <v>0</v>
      </c>
      <c r="D18" s="13">
        <f>IF(MONTH(DATE(CalYear,5,1)-WEEKDAY(DATE(CalYear,5,1),IF(WeekStart="Monday",2,1))+1+2)=5,DATE(CalYear,5,1)-WEEKDAY(DATE(CalYear,5,1),IF(WeekStart="Monday",2,1))+1+2,"")</f>
        <v>0</v>
      </c>
      <c r="E18" s="13">
        <f>IF(MONTH(DATE(CalYear,5,1)-WEEKDAY(DATE(CalYear,5,1),IF(WeekStart="Monday",2,1))+1+3)=5,DATE(CalYear,5,1)-WEEKDAY(DATE(CalYear,5,1),IF(WeekStart="Monday",2,1))+1+3,"")</f>
        <v>0</v>
      </c>
      <c r="F18" s="13">
        <f>IF(MONTH(DATE(CalYear,5,1)-WEEKDAY(DATE(CalYear,5,1),IF(WeekStart="Monday",2,1))+1+4)=5,DATE(CalYear,5,1)-WEEKDAY(DATE(CalYear,5,1),IF(WeekStart="Monday",2,1))+1+4,"")</f>
        <v>0</v>
      </c>
      <c r="G18" s="13">
        <f>IF(MONTH(DATE(CalYear,5,1)-WEEKDAY(DATE(CalYear,5,1),IF(WeekStart="Monday",2,1))+1+5)=5,DATE(CalYear,5,1)-WEEKDAY(DATE(CalYear,5,1),IF(WeekStart="Monday",2,1))+1+5,"")</f>
        <v>0</v>
      </c>
      <c r="H18" s="13">
        <f>IF(MONTH(DATE(CalYear,5,1)-WEEKDAY(DATE(CalYear,5,1),IF(WeekStart="Monday",2,1))+1+6)=5,DATE(CalYear,5,1)-WEEKDAY(DATE(CalYear,5,1),IF(WeekStart="Monday",2,1))+1+6,"")</f>
        <v>0</v>
      </c>
      <c r="J18" s="13">
        <f>IF(MONTH(DATE(CalYear,6,1)-WEEKDAY(DATE(CalYear,6,1),IF(WeekStart="Monday",2,1))+1+0)=6,DATE(CalYear,6,1)-WEEKDAY(DATE(CalYear,6,1),IF(WeekStart="Monday",2,1))+1+0,"")</f>
        <v>0</v>
      </c>
      <c r="K18" s="13">
        <f>IF(MONTH(DATE(CalYear,6,1)-WEEKDAY(DATE(CalYear,6,1),IF(WeekStart="Monday",2,1))+1+1)=6,DATE(CalYear,6,1)-WEEKDAY(DATE(CalYear,6,1),IF(WeekStart="Monday",2,1))+1+1,"")</f>
        <v>0</v>
      </c>
      <c r="L18" s="13">
        <f>IF(MONTH(DATE(CalYear,6,1)-WEEKDAY(DATE(CalYear,6,1),IF(WeekStart="Monday",2,1))+1+2)=6,DATE(CalYear,6,1)-WEEKDAY(DATE(CalYear,6,1),IF(WeekStart="Monday",2,1))+1+2,"")</f>
        <v>0</v>
      </c>
      <c r="M18" s="13">
        <f>IF(MONTH(DATE(CalYear,6,1)-WEEKDAY(DATE(CalYear,6,1),IF(WeekStart="Monday",2,1))+1+3)=6,DATE(CalYear,6,1)-WEEKDAY(DATE(CalYear,6,1),IF(WeekStart="Monday",2,1))+1+3,"")</f>
        <v>0</v>
      </c>
      <c r="N18" s="13">
        <f>IF(MONTH(DATE(CalYear,6,1)-WEEKDAY(DATE(CalYear,6,1),IF(WeekStart="Monday",2,1))+1+4)=6,DATE(CalYear,6,1)-WEEKDAY(DATE(CalYear,6,1),IF(WeekStart="Monday",2,1))+1+4,"")</f>
        <v>0</v>
      </c>
      <c r="O18" s="13">
        <f>IF(MONTH(DATE(CalYear,6,1)-WEEKDAY(DATE(CalYear,6,1),IF(WeekStart="Monday",2,1))+1+5)=6,DATE(CalYear,6,1)-WEEKDAY(DATE(CalYear,6,1),IF(WeekStart="Monday",2,1))+1+5,"")</f>
        <v>0</v>
      </c>
      <c r="P18" s="13">
        <f>IF(MONTH(DATE(CalYear,6,1)-WEEKDAY(DATE(CalYear,6,1),IF(WeekStart="Monday",2,1))+1+6)=6,DATE(CalYear,6,1)-WEEKDAY(DATE(CalYear,6,1),IF(WeekStart="Monday",2,1))+1+6,"")</f>
        <v>0</v>
      </c>
      <c r="R18" s="13">
        <f>IF(MONTH(DATE(CalYear,7,1)-WEEKDAY(DATE(CalYear,7,1),IF(WeekStart="Monday",2,1))+1+0)=7,DATE(CalYear,7,1)-WEEKDAY(DATE(CalYear,7,1),IF(WeekStart="Monday",2,1))+1+0,"")</f>
        <v>0</v>
      </c>
      <c r="S18" s="13">
        <f>IF(MONTH(DATE(CalYear,7,1)-WEEKDAY(DATE(CalYear,7,1),IF(WeekStart="Monday",2,1))+1+1)=7,DATE(CalYear,7,1)-WEEKDAY(DATE(CalYear,7,1),IF(WeekStart="Monday",2,1))+1+1,"")</f>
        <v>0</v>
      </c>
      <c r="T18" s="13">
        <f>IF(MONTH(DATE(CalYear,7,1)-WEEKDAY(DATE(CalYear,7,1),IF(WeekStart="Monday",2,1))+1+2)=7,DATE(CalYear,7,1)-WEEKDAY(DATE(CalYear,7,1),IF(WeekStart="Monday",2,1))+1+2,"")</f>
        <v>0</v>
      </c>
      <c r="U18" s="13">
        <f>IF(MONTH(DATE(CalYear,7,1)-WEEKDAY(DATE(CalYear,7,1),IF(WeekStart="Monday",2,1))+1+3)=7,DATE(CalYear,7,1)-WEEKDAY(DATE(CalYear,7,1),IF(WeekStart="Monday",2,1))+1+3,"")</f>
        <v>0</v>
      </c>
      <c r="V18" s="13">
        <f>IF(MONTH(DATE(CalYear,7,1)-WEEKDAY(DATE(CalYear,7,1),IF(WeekStart="Monday",2,1))+1+4)=7,DATE(CalYear,7,1)-WEEKDAY(DATE(CalYear,7,1),IF(WeekStart="Monday",2,1))+1+4,"")</f>
        <v>0</v>
      </c>
      <c r="W18" s="13">
        <f>IF(MONTH(DATE(CalYear,7,1)-WEEKDAY(DATE(CalYear,7,1),IF(WeekStart="Monday",2,1))+1+5)=7,DATE(CalYear,7,1)-WEEKDAY(DATE(CalYear,7,1),IF(WeekStart="Monday",2,1))+1+5,"")</f>
        <v>0</v>
      </c>
      <c r="X18" s="13">
        <f>IF(MONTH(DATE(CalYear,7,1)-WEEKDAY(DATE(CalYear,7,1),IF(WeekStart="Monday",2,1))+1+6)=7,DATE(CalYear,7,1)-WEEKDAY(DATE(CalYear,7,1),IF(WeekStart="Monday",2,1))+1+6,"")</f>
        <v>0</v>
      </c>
      <c r="Z18" s="13">
        <f>IF(MONTH(DATE(CalYear,8,1)-WEEKDAY(DATE(CalYear,8,1),IF(WeekStart="Monday",2,1))+1+0)=8,DATE(CalYear,8,1)-WEEKDAY(DATE(CalYear,8,1),IF(WeekStart="Monday",2,1))+1+0,"")</f>
        <v>0</v>
      </c>
      <c r="AA18" s="13">
        <f>IF(MONTH(DATE(CalYear,8,1)-WEEKDAY(DATE(CalYear,8,1),IF(WeekStart="Monday",2,1))+1+1)=8,DATE(CalYear,8,1)-WEEKDAY(DATE(CalYear,8,1),IF(WeekStart="Monday",2,1))+1+1,"")</f>
        <v>0</v>
      </c>
      <c r="AB18" s="13">
        <f>IF(MONTH(DATE(CalYear,8,1)-WEEKDAY(DATE(CalYear,8,1),IF(WeekStart="Monday",2,1))+1+2)=8,DATE(CalYear,8,1)-WEEKDAY(DATE(CalYear,8,1),IF(WeekStart="Monday",2,1))+1+2,"")</f>
        <v>0</v>
      </c>
      <c r="AC18" s="13">
        <f>IF(MONTH(DATE(CalYear,8,1)-WEEKDAY(DATE(CalYear,8,1),IF(WeekStart="Monday",2,1))+1+3)=8,DATE(CalYear,8,1)-WEEKDAY(DATE(CalYear,8,1),IF(WeekStart="Monday",2,1))+1+3,"")</f>
        <v>0</v>
      </c>
      <c r="AD18" s="13">
        <f>IF(MONTH(DATE(CalYear,8,1)-WEEKDAY(DATE(CalYear,8,1),IF(WeekStart="Monday",2,1))+1+4)=8,DATE(CalYear,8,1)-WEEKDAY(DATE(CalYear,8,1),IF(WeekStart="Monday",2,1))+1+4,"")</f>
        <v>0</v>
      </c>
      <c r="AE18" s="13">
        <f>IF(MONTH(DATE(CalYear,8,1)-WEEKDAY(DATE(CalYear,8,1),IF(WeekStart="Monday",2,1))+1+5)=8,DATE(CalYear,8,1)-WEEKDAY(DATE(CalYear,8,1),IF(WeekStart="Monday",2,1))+1+5,"")</f>
        <v>0</v>
      </c>
      <c r="AF18" s="13">
        <f>IF(MONTH(DATE(CalYear,8,1)-WEEKDAY(DATE(CalYear,8,1),IF(WeekStart="Monday",2,1))+1+6)=8,DATE(CalYear,8,1)-WEEKDAY(DATE(CalYear,8,1),IF(WeekStart="Monday",2,1))+1+6,"")</f>
        <v>0</v>
      </c>
      <c r="AH18" s="9">
        <f>IF(AI18="","","Independence Day (obs.)")</f>
        <v>0</v>
      </c>
      <c r="AI18" s="10">
        <f>IF(WEEKDAY(DATE(CalYear,7,4))=7,DATE(CalYear,7,4)-1,IF(WEEKDAY(DATE(CalYear,7,4))=1,DATE(CalYear,7,4)+1,""))</f>
        <v>0</v>
      </c>
      <c r="AJ18" s="11">
        <f>IF(AI18="","","Holiday")</f>
        <v>0</v>
      </c>
    </row>
    <row r="19" spans="2:36" ht="19" customHeight="1">
      <c r="B19" s="13">
        <f>IF(MONTH(DATE(CalYear,5,1)-WEEKDAY(DATE(CalYear,5,1),IF(WeekStart="Monday",2,1))+1+7)=5,DATE(CalYear,5,1)-WEEKDAY(DATE(CalYear,5,1),IF(WeekStart="Monday",2,1))+1+7,"")</f>
        <v>0</v>
      </c>
      <c r="C19" s="13">
        <f>IF(MONTH(DATE(CalYear,5,1)-WEEKDAY(DATE(CalYear,5,1),IF(WeekStart="Monday",2,1))+1+8)=5,DATE(CalYear,5,1)-WEEKDAY(DATE(CalYear,5,1),IF(WeekStart="Monday",2,1))+1+8,"")</f>
        <v>0</v>
      </c>
      <c r="D19" s="13">
        <f>IF(MONTH(DATE(CalYear,5,1)-WEEKDAY(DATE(CalYear,5,1),IF(WeekStart="Monday",2,1))+1+9)=5,DATE(CalYear,5,1)-WEEKDAY(DATE(CalYear,5,1),IF(WeekStart="Monday",2,1))+1+9,"")</f>
        <v>0</v>
      </c>
      <c r="E19" s="13">
        <f>IF(MONTH(DATE(CalYear,5,1)-WEEKDAY(DATE(CalYear,5,1),IF(WeekStart="Monday",2,1))+1+10)=5,DATE(CalYear,5,1)-WEEKDAY(DATE(CalYear,5,1),IF(WeekStart="Monday",2,1))+1+10,"")</f>
        <v>0</v>
      </c>
      <c r="F19" s="13">
        <f>IF(MONTH(DATE(CalYear,5,1)-WEEKDAY(DATE(CalYear,5,1),IF(WeekStart="Monday",2,1))+1+11)=5,DATE(CalYear,5,1)-WEEKDAY(DATE(CalYear,5,1),IF(WeekStart="Monday",2,1))+1+11,"")</f>
        <v>0</v>
      </c>
      <c r="G19" s="13">
        <f>IF(MONTH(DATE(CalYear,5,1)-WEEKDAY(DATE(CalYear,5,1),IF(WeekStart="Monday",2,1))+1+12)=5,DATE(CalYear,5,1)-WEEKDAY(DATE(CalYear,5,1),IF(WeekStart="Monday",2,1))+1+12,"")</f>
        <v>0</v>
      </c>
      <c r="H19" s="13">
        <f>IF(MONTH(DATE(CalYear,5,1)-WEEKDAY(DATE(CalYear,5,1),IF(WeekStart="Monday",2,1))+1+13)=5,DATE(CalYear,5,1)-WEEKDAY(DATE(CalYear,5,1),IF(WeekStart="Monday",2,1))+1+13,"")</f>
        <v>0</v>
      </c>
      <c r="J19" s="13">
        <f>IF(MONTH(DATE(CalYear,6,1)-WEEKDAY(DATE(CalYear,6,1),IF(WeekStart="Monday",2,1))+1+7)=6,DATE(CalYear,6,1)-WEEKDAY(DATE(CalYear,6,1),IF(WeekStart="Monday",2,1))+1+7,"")</f>
        <v>0</v>
      </c>
      <c r="K19" s="13">
        <f>IF(MONTH(DATE(CalYear,6,1)-WEEKDAY(DATE(CalYear,6,1),IF(WeekStart="Monday",2,1))+1+8)=6,DATE(CalYear,6,1)-WEEKDAY(DATE(CalYear,6,1),IF(WeekStart="Monday",2,1))+1+8,"")</f>
        <v>0</v>
      </c>
      <c r="L19" s="13">
        <f>IF(MONTH(DATE(CalYear,6,1)-WEEKDAY(DATE(CalYear,6,1),IF(WeekStart="Monday",2,1))+1+9)=6,DATE(CalYear,6,1)-WEEKDAY(DATE(CalYear,6,1),IF(WeekStart="Monday",2,1))+1+9,"")</f>
        <v>0</v>
      </c>
      <c r="M19" s="13">
        <f>IF(MONTH(DATE(CalYear,6,1)-WEEKDAY(DATE(CalYear,6,1),IF(WeekStart="Monday",2,1))+1+10)=6,DATE(CalYear,6,1)-WEEKDAY(DATE(CalYear,6,1),IF(WeekStart="Monday",2,1))+1+10,"")</f>
        <v>0</v>
      </c>
      <c r="N19" s="13">
        <f>IF(MONTH(DATE(CalYear,6,1)-WEEKDAY(DATE(CalYear,6,1),IF(WeekStart="Monday",2,1))+1+11)=6,DATE(CalYear,6,1)-WEEKDAY(DATE(CalYear,6,1),IF(WeekStart="Monday",2,1))+1+11,"")</f>
        <v>0</v>
      </c>
      <c r="O19" s="13">
        <f>IF(MONTH(DATE(CalYear,6,1)-WEEKDAY(DATE(CalYear,6,1),IF(WeekStart="Monday",2,1))+1+12)=6,DATE(CalYear,6,1)-WEEKDAY(DATE(CalYear,6,1),IF(WeekStart="Monday",2,1))+1+12,"")</f>
        <v>0</v>
      </c>
      <c r="P19" s="13">
        <f>IF(MONTH(DATE(CalYear,6,1)-WEEKDAY(DATE(CalYear,6,1),IF(WeekStart="Monday",2,1))+1+13)=6,DATE(CalYear,6,1)-WEEKDAY(DATE(CalYear,6,1),IF(WeekStart="Monday",2,1))+1+13,"")</f>
        <v>0</v>
      </c>
      <c r="R19" s="13">
        <f>IF(MONTH(DATE(CalYear,7,1)-WEEKDAY(DATE(CalYear,7,1),IF(WeekStart="Monday",2,1))+1+7)=7,DATE(CalYear,7,1)-WEEKDAY(DATE(CalYear,7,1),IF(WeekStart="Monday",2,1))+1+7,"")</f>
        <v>0</v>
      </c>
      <c r="S19" s="13">
        <f>IF(MONTH(DATE(CalYear,7,1)-WEEKDAY(DATE(CalYear,7,1),IF(WeekStart="Monday",2,1))+1+8)=7,DATE(CalYear,7,1)-WEEKDAY(DATE(CalYear,7,1),IF(WeekStart="Monday",2,1))+1+8,"")</f>
        <v>0</v>
      </c>
      <c r="T19" s="13">
        <f>IF(MONTH(DATE(CalYear,7,1)-WEEKDAY(DATE(CalYear,7,1),IF(WeekStart="Monday",2,1))+1+9)=7,DATE(CalYear,7,1)-WEEKDAY(DATE(CalYear,7,1),IF(WeekStart="Monday",2,1))+1+9,"")</f>
        <v>0</v>
      </c>
      <c r="U19" s="13">
        <f>IF(MONTH(DATE(CalYear,7,1)-WEEKDAY(DATE(CalYear,7,1),IF(WeekStart="Monday",2,1))+1+10)=7,DATE(CalYear,7,1)-WEEKDAY(DATE(CalYear,7,1),IF(WeekStart="Monday",2,1))+1+10,"")</f>
        <v>0</v>
      </c>
      <c r="V19" s="13">
        <f>IF(MONTH(DATE(CalYear,7,1)-WEEKDAY(DATE(CalYear,7,1),IF(WeekStart="Monday",2,1))+1+11)=7,DATE(CalYear,7,1)-WEEKDAY(DATE(CalYear,7,1),IF(WeekStart="Monday",2,1))+1+11,"")</f>
        <v>0</v>
      </c>
      <c r="W19" s="13">
        <f>IF(MONTH(DATE(CalYear,7,1)-WEEKDAY(DATE(CalYear,7,1),IF(WeekStart="Monday",2,1))+1+12)=7,DATE(CalYear,7,1)-WEEKDAY(DATE(CalYear,7,1),IF(WeekStart="Monday",2,1))+1+12,"")</f>
        <v>0</v>
      </c>
      <c r="X19" s="13">
        <f>IF(MONTH(DATE(CalYear,7,1)-WEEKDAY(DATE(CalYear,7,1),IF(WeekStart="Monday",2,1))+1+13)=7,DATE(CalYear,7,1)-WEEKDAY(DATE(CalYear,7,1),IF(WeekStart="Monday",2,1))+1+13,"")</f>
        <v>0</v>
      </c>
      <c r="Z19" s="13">
        <f>IF(MONTH(DATE(CalYear,8,1)-WEEKDAY(DATE(CalYear,8,1),IF(WeekStart="Monday",2,1))+1+7)=8,DATE(CalYear,8,1)-WEEKDAY(DATE(CalYear,8,1),IF(WeekStart="Monday",2,1))+1+7,"")</f>
        <v>0</v>
      </c>
      <c r="AA19" s="13">
        <f>IF(MONTH(DATE(CalYear,8,1)-WEEKDAY(DATE(CalYear,8,1),IF(WeekStart="Monday",2,1))+1+8)=8,DATE(CalYear,8,1)-WEEKDAY(DATE(CalYear,8,1),IF(WeekStart="Monday",2,1))+1+8,"")</f>
        <v>0</v>
      </c>
      <c r="AB19" s="13">
        <f>IF(MONTH(DATE(CalYear,8,1)-WEEKDAY(DATE(CalYear,8,1),IF(WeekStart="Monday",2,1))+1+9)=8,DATE(CalYear,8,1)-WEEKDAY(DATE(CalYear,8,1),IF(WeekStart="Monday",2,1))+1+9,"")</f>
        <v>0</v>
      </c>
      <c r="AC19" s="13">
        <f>IF(MONTH(DATE(CalYear,8,1)-WEEKDAY(DATE(CalYear,8,1),IF(WeekStart="Monday",2,1))+1+10)=8,DATE(CalYear,8,1)-WEEKDAY(DATE(CalYear,8,1),IF(WeekStart="Monday",2,1))+1+10,"")</f>
        <v>0</v>
      </c>
      <c r="AD19" s="13">
        <f>IF(MONTH(DATE(CalYear,8,1)-WEEKDAY(DATE(CalYear,8,1),IF(WeekStart="Monday",2,1))+1+11)=8,DATE(CalYear,8,1)-WEEKDAY(DATE(CalYear,8,1),IF(WeekStart="Monday",2,1))+1+11,"")</f>
        <v>0</v>
      </c>
      <c r="AE19" s="13">
        <f>IF(MONTH(DATE(CalYear,8,1)-WEEKDAY(DATE(CalYear,8,1),IF(WeekStart="Monday",2,1))+1+12)=8,DATE(CalYear,8,1)-WEEKDAY(DATE(CalYear,8,1),IF(WeekStart="Monday",2,1))+1+12,"")</f>
        <v>0</v>
      </c>
      <c r="AF19" s="13">
        <f>IF(MONTH(DATE(CalYear,8,1)-WEEKDAY(DATE(CalYear,8,1),IF(WeekStart="Monday",2,1))+1+13)=8,DATE(CalYear,8,1)-WEEKDAY(DATE(CalYear,8,1),IF(WeekStart="Monday",2,1))+1+13,"")</f>
        <v>0</v>
      </c>
      <c r="AH19" s="9">
        <f>IF(AI19="","","Veterans Day (obs.)")</f>
        <v>0</v>
      </c>
      <c r="AI19" s="10">
        <f>IF(WEEKDAY(DATE(CalYear,11,11))=7,DATE(CalYear,11,11)-1,IF(WEEKDAY(DATE(CalYear,11,11))=1,DATE(CalYear,11,11)+1,""))</f>
        <v>0</v>
      </c>
      <c r="AJ19" s="11">
        <f>IF(AI19="","","Holiday")</f>
        <v>0</v>
      </c>
    </row>
    <row r="20" spans="2:36" ht="19" customHeight="1">
      <c r="B20" s="13">
        <f>IF(MONTH(DATE(CalYear,5,1)-WEEKDAY(DATE(CalYear,5,1),IF(WeekStart="Monday",2,1))+1+14)=5,DATE(CalYear,5,1)-WEEKDAY(DATE(CalYear,5,1),IF(WeekStart="Monday",2,1))+1+14,"")</f>
        <v>0</v>
      </c>
      <c r="C20" s="13">
        <f>IF(MONTH(DATE(CalYear,5,1)-WEEKDAY(DATE(CalYear,5,1),IF(WeekStart="Monday",2,1))+1+15)=5,DATE(CalYear,5,1)-WEEKDAY(DATE(CalYear,5,1),IF(WeekStart="Monday",2,1))+1+15,"")</f>
        <v>0</v>
      </c>
      <c r="D20" s="13">
        <f>IF(MONTH(DATE(CalYear,5,1)-WEEKDAY(DATE(CalYear,5,1),IF(WeekStart="Monday",2,1))+1+16)=5,DATE(CalYear,5,1)-WEEKDAY(DATE(CalYear,5,1),IF(WeekStart="Monday",2,1))+1+16,"")</f>
        <v>0</v>
      </c>
      <c r="E20" s="13">
        <f>IF(MONTH(DATE(CalYear,5,1)-WEEKDAY(DATE(CalYear,5,1),IF(WeekStart="Monday",2,1))+1+17)=5,DATE(CalYear,5,1)-WEEKDAY(DATE(CalYear,5,1),IF(WeekStart="Monday",2,1))+1+17,"")</f>
        <v>0</v>
      </c>
      <c r="F20" s="13">
        <f>IF(MONTH(DATE(CalYear,5,1)-WEEKDAY(DATE(CalYear,5,1),IF(WeekStart="Monday",2,1))+1+18)=5,DATE(CalYear,5,1)-WEEKDAY(DATE(CalYear,5,1),IF(WeekStart="Monday",2,1))+1+18,"")</f>
        <v>0</v>
      </c>
      <c r="G20" s="13">
        <f>IF(MONTH(DATE(CalYear,5,1)-WEEKDAY(DATE(CalYear,5,1),IF(WeekStart="Monday",2,1))+1+19)=5,DATE(CalYear,5,1)-WEEKDAY(DATE(CalYear,5,1),IF(WeekStart="Monday",2,1))+1+19,"")</f>
        <v>0</v>
      </c>
      <c r="H20" s="13">
        <f>IF(MONTH(DATE(CalYear,5,1)-WEEKDAY(DATE(CalYear,5,1),IF(WeekStart="Monday",2,1))+1+20)=5,DATE(CalYear,5,1)-WEEKDAY(DATE(CalYear,5,1),IF(WeekStart="Monday",2,1))+1+20,"")</f>
        <v>0</v>
      </c>
      <c r="J20" s="13">
        <f>IF(MONTH(DATE(CalYear,6,1)-WEEKDAY(DATE(CalYear,6,1),IF(WeekStart="Monday",2,1))+1+14)=6,DATE(CalYear,6,1)-WEEKDAY(DATE(CalYear,6,1),IF(WeekStart="Monday",2,1))+1+14,"")</f>
        <v>0</v>
      </c>
      <c r="K20" s="13">
        <f>IF(MONTH(DATE(CalYear,6,1)-WEEKDAY(DATE(CalYear,6,1),IF(WeekStart="Monday",2,1))+1+15)=6,DATE(CalYear,6,1)-WEEKDAY(DATE(CalYear,6,1),IF(WeekStart="Monday",2,1))+1+15,"")</f>
        <v>0</v>
      </c>
      <c r="L20" s="13">
        <f>IF(MONTH(DATE(CalYear,6,1)-WEEKDAY(DATE(CalYear,6,1),IF(WeekStart="Monday",2,1))+1+16)=6,DATE(CalYear,6,1)-WEEKDAY(DATE(CalYear,6,1),IF(WeekStart="Monday",2,1))+1+16,"")</f>
        <v>0</v>
      </c>
      <c r="M20" s="13">
        <f>IF(MONTH(DATE(CalYear,6,1)-WEEKDAY(DATE(CalYear,6,1),IF(WeekStart="Monday",2,1))+1+17)=6,DATE(CalYear,6,1)-WEEKDAY(DATE(CalYear,6,1),IF(WeekStart="Monday",2,1))+1+17,"")</f>
        <v>0</v>
      </c>
      <c r="N20" s="13">
        <f>IF(MONTH(DATE(CalYear,6,1)-WEEKDAY(DATE(CalYear,6,1),IF(WeekStart="Monday",2,1))+1+18)=6,DATE(CalYear,6,1)-WEEKDAY(DATE(CalYear,6,1),IF(WeekStart="Monday",2,1))+1+18,"")</f>
        <v>0</v>
      </c>
      <c r="O20" s="13">
        <f>IF(MONTH(DATE(CalYear,6,1)-WEEKDAY(DATE(CalYear,6,1),IF(WeekStart="Monday",2,1))+1+19)=6,DATE(CalYear,6,1)-WEEKDAY(DATE(CalYear,6,1),IF(WeekStart="Monday",2,1))+1+19,"")</f>
        <v>0</v>
      </c>
      <c r="P20" s="13">
        <f>IF(MONTH(DATE(CalYear,6,1)-WEEKDAY(DATE(CalYear,6,1),IF(WeekStart="Monday",2,1))+1+20)=6,DATE(CalYear,6,1)-WEEKDAY(DATE(CalYear,6,1),IF(WeekStart="Monday",2,1))+1+20,"")</f>
        <v>0</v>
      </c>
      <c r="R20" s="13">
        <f>IF(MONTH(DATE(CalYear,7,1)-WEEKDAY(DATE(CalYear,7,1),IF(WeekStart="Monday",2,1))+1+14)=7,DATE(CalYear,7,1)-WEEKDAY(DATE(CalYear,7,1),IF(WeekStart="Monday",2,1))+1+14,"")</f>
        <v>0</v>
      </c>
      <c r="S20" s="13">
        <f>IF(MONTH(DATE(CalYear,7,1)-WEEKDAY(DATE(CalYear,7,1),IF(WeekStart="Monday",2,1))+1+15)=7,DATE(CalYear,7,1)-WEEKDAY(DATE(CalYear,7,1),IF(WeekStart="Monday",2,1))+1+15,"")</f>
        <v>0</v>
      </c>
      <c r="T20" s="13">
        <f>IF(MONTH(DATE(CalYear,7,1)-WEEKDAY(DATE(CalYear,7,1),IF(WeekStart="Monday",2,1))+1+16)=7,DATE(CalYear,7,1)-WEEKDAY(DATE(CalYear,7,1),IF(WeekStart="Monday",2,1))+1+16,"")</f>
        <v>0</v>
      </c>
      <c r="U20" s="13">
        <f>IF(MONTH(DATE(CalYear,7,1)-WEEKDAY(DATE(CalYear,7,1),IF(WeekStart="Monday",2,1))+1+17)=7,DATE(CalYear,7,1)-WEEKDAY(DATE(CalYear,7,1),IF(WeekStart="Monday",2,1))+1+17,"")</f>
        <v>0</v>
      </c>
      <c r="V20" s="13">
        <f>IF(MONTH(DATE(CalYear,7,1)-WEEKDAY(DATE(CalYear,7,1),IF(WeekStart="Monday",2,1))+1+18)=7,DATE(CalYear,7,1)-WEEKDAY(DATE(CalYear,7,1),IF(WeekStart="Monday",2,1))+1+18,"")</f>
        <v>0</v>
      </c>
      <c r="W20" s="13">
        <f>IF(MONTH(DATE(CalYear,7,1)-WEEKDAY(DATE(CalYear,7,1),IF(WeekStart="Monday",2,1))+1+19)=7,DATE(CalYear,7,1)-WEEKDAY(DATE(CalYear,7,1),IF(WeekStart="Monday",2,1))+1+19,"")</f>
        <v>0</v>
      </c>
      <c r="X20" s="13">
        <f>IF(MONTH(DATE(CalYear,7,1)-WEEKDAY(DATE(CalYear,7,1),IF(WeekStart="Monday",2,1))+1+20)=7,DATE(CalYear,7,1)-WEEKDAY(DATE(CalYear,7,1),IF(WeekStart="Monday",2,1))+1+20,"")</f>
        <v>0</v>
      </c>
      <c r="Z20" s="13">
        <f>IF(MONTH(DATE(CalYear,8,1)-WEEKDAY(DATE(CalYear,8,1),IF(WeekStart="Monday",2,1))+1+14)=8,DATE(CalYear,8,1)-WEEKDAY(DATE(CalYear,8,1),IF(WeekStart="Monday",2,1))+1+14,"")</f>
        <v>0</v>
      </c>
      <c r="AA20" s="13">
        <f>IF(MONTH(DATE(CalYear,8,1)-WEEKDAY(DATE(CalYear,8,1),IF(WeekStart="Monday",2,1))+1+15)=8,DATE(CalYear,8,1)-WEEKDAY(DATE(CalYear,8,1),IF(WeekStart="Monday",2,1))+1+15,"")</f>
        <v>0</v>
      </c>
      <c r="AB20" s="13">
        <f>IF(MONTH(DATE(CalYear,8,1)-WEEKDAY(DATE(CalYear,8,1),IF(WeekStart="Monday",2,1))+1+16)=8,DATE(CalYear,8,1)-WEEKDAY(DATE(CalYear,8,1),IF(WeekStart="Monday",2,1))+1+16,"")</f>
        <v>0</v>
      </c>
      <c r="AC20" s="13">
        <f>IF(MONTH(DATE(CalYear,8,1)-WEEKDAY(DATE(CalYear,8,1),IF(WeekStart="Monday",2,1))+1+17)=8,DATE(CalYear,8,1)-WEEKDAY(DATE(CalYear,8,1),IF(WeekStart="Monday",2,1))+1+17,"")</f>
        <v>0</v>
      </c>
      <c r="AD20" s="13">
        <f>IF(MONTH(DATE(CalYear,8,1)-WEEKDAY(DATE(CalYear,8,1),IF(WeekStart="Monday",2,1))+1+18)=8,DATE(CalYear,8,1)-WEEKDAY(DATE(CalYear,8,1),IF(WeekStart="Monday",2,1))+1+18,"")</f>
        <v>0</v>
      </c>
      <c r="AE20" s="13">
        <f>IF(MONTH(DATE(CalYear,8,1)-WEEKDAY(DATE(CalYear,8,1),IF(WeekStart="Monday",2,1))+1+19)=8,DATE(CalYear,8,1)-WEEKDAY(DATE(CalYear,8,1),IF(WeekStart="Monday",2,1))+1+19,"")</f>
        <v>0</v>
      </c>
      <c r="AF20" s="13">
        <f>IF(MONTH(DATE(CalYear,8,1)-WEEKDAY(DATE(CalYear,8,1),IF(WeekStart="Monday",2,1))+1+20)=8,DATE(CalYear,8,1)-WEEKDAY(DATE(CalYear,8,1),IF(WeekStart="Monday",2,1))+1+20,"")</f>
        <v>0</v>
      </c>
      <c r="AH20" s="9">
        <f>IF(AI20="","","Christmas Day (obs.)")</f>
        <v>0</v>
      </c>
      <c r="AI20" s="10">
        <f>IF(WEEKDAY(DATE(CalYear,12,25))=7,DATE(CalYear,12,25)-1,IF(WEEKDAY(DATE(CalYear,12,25))=1,DATE(CalYear,12,25)+1,""))</f>
        <v>0</v>
      </c>
      <c r="AJ20" s="11">
        <f>IF(AI20="","","Holiday")</f>
        <v>0</v>
      </c>
    </row>
    <row r="21" spans="2:36" ht="19" customHeight="1">
      <c r="B21" s="13">
        <f>IF(MONTH(DATE(CalYear,5,1)-WEEKDAY(DATE(CalYear,5,1),IF(WeekStart="Monday",2,1))+1+21)=5,DATE(CalYear,5,1)-WEEKDAY(DATE(CalYear,5,1),IF(WeekStart="Monday",2,1))+1+21,"")</f>
        <v>0</v>
      </c>
      <c r="C21" s="13">
        <f>IF(MONTH(DATE(CalYear,5,1)-WEEKDAY(DATE(CalYear,5,1),IF(WeekStart="Monday",2,1))+1+22)=5,DATE(CalYear,5,1)-WEEKDAY(DATE(CalYear,5,1),IF(WeekStart="Monday",2,1))+1+22,"")</f>
        <v>0</v>
      </c>
      <c r="D21" s="13">
        <f>IF(MONTH(DATE(CalYear,5,1)-WEEKDAY(DATE(CalYear,5,1),IF(WeekStart="Monday",2,1))+1+23)=5,DATE(CalYear,5,1)-WEEKDAY(DATE(CalYear,5,1),IF(WeekStart="Monday",2,1))+1+23,"")</f>
        <v>0</v>
      </c>
      <c r="E21" s="13">
        <f>IF(MONTH(DATE(CalYear,5,1)-WEEKDAY(DATE(CalYear,5,1),IF(WeekStart="Monday",2,1))+1+24)=5,DATE(CalYear,5,1)-WEEKDAY(DATE(CalYear,5,1),IF(WeekStart="Monday",2,1))+1+24,"")</f>
        <v>0</v>
      </c>
      <c r="F21" s="13">
        <f>IF(MONTH(DATE(CalYear,5,1)-WEEKDAY(DATE(CalYear,5,1),IF(WeekStart="Monday",2,1))+1+25)=5,DATE(CalYear,5,1)-WEEKDAY(DATE(CalYear,5,1),IF(WeekStart="Monday",2,1))+1+25,"")</f>
        <v>0</v>
      </c>
      <c r="G21" s="13">
        <f>IF(MONTH(DATE(CalYear,5,1)-WEEKDAY(DATE(CalYear,5,1),IF(WeekStart="Monday",2,1))+1+26)=5,DATE(CalYear,5,1)-WEEKDAY(DATE(CalYear,5,1),IF(WeekStart="Monday",2,1))+1+26,"")</f>
        <v>0</v>
      </c>
      <c r="H21" s="13">
        <f>IF(MONTH(DATE(CalYear,5,1)-WEEKDAY(DATE(CalYear,5,1),IF(WeekStart="Monday",2,1))+1+27)=5,DATE(CalYear,5,1)-WEEKDAY(DATE(CalYear,5,1),IF(WeekStart="Monday",2,1))+1+27,"")</f>
        <v>0</v>
      </c>
      <c r="J21" s="13">
        <f>IF(MONTH(DATE(CalYear,6,1)-WEEKDAY(DATE(CalYear,6,1),IF(WeekStart="Monday",2,1))+1+21)=6,DATE(CalYear,6,1)-WEEKDAY(DATE(CalYear,6,1),IF(WeekStart="Monday",2,1))+1+21,"")</f>
        <v>0</v>
      </c>
      <c r="K21" s="13">
        <f>IF(MONTH(DATE(CalYear,6,1)-WEEKDAY(DATE(CalYear,6,1),IF(WeekStart="Monday",2,1))+1+22)=6,DATE(CalYear,6,1)-WEEKDAY(DATE(CalYear,6,1),IF(WeekStart="Monday",2,1))+1+22,"")</f>
        <v>0</v>
      </c>
      <c r="L21" s="13">
        <f>IF(MONTH(DATE(CalYear,6,1)-WEEKDAY(DATE(CalYear,6,1),IF(WeekStart="Monday",2,1))+1+23)=6,DATE(CalYear,6,1)-WEEKDAY(DATE(CalYear,6,1),IF(WeekStart="Monday",2,1))+1+23,"")</f>
        <v>0</v>
      </c>
      <c r="M21" s="13">
        <f>IF(MONTH(DATE(CalYear,6,1)-WEEKDAY(DATE(CalYear,6,1),IF(WeekStart="Monday",2,1))+1+24)=6,DATE(CalYear,6,1)-WEEKDAY(DATE(CalYear,6,1),IF(WeekStart="Monday",2,1))+1+24,"")</f>
        <v>0</v>
      </c>
      <c r="N21" s="13">
        <f>IF(MONTH(DATE(CalYear,6,1)-WEEKDAY(DATE(CalYear,6,1),IF(WeekStart="Monday",2,1))+1+25)=6,DATE(CalYear,6,1)-WEEKDAY(DATE(CalYear,6,1),IF(WeekStart="Monday",2,1))+1+25,"")</f>
        <v>0</v>
      </c>
      <c r="O21" s="13">
        <f>IF(MONTH(DATE(CalYear,6,1)-WEEKDAY(DATE(CalYear,6,1),IF(WeekStart="Monday",2,1))+1+26)=6,DATE(CalYear,6,1)-WEEKDAY(DATE(CalYear,6,1),IF(WeekStart="Monday",2,1))+1+26,"")</f>
        <v>0</v>
      </c>
      <c r="P21" s="13">
        <f>IF(MONTH(DATE(CalYear,6,1)-WEEKDAY(DATE(CalYear,6,1),IF(WeekStart="Monday",2,1))+1+27)=6,DATE(CalYear,6,1)-WEEKDAY(DATE(CalYear,6,1),IF(WeekStart="Monday",2,1))+1+27,"")</f>
        <v>0</v>
      </c>
      <c r="R21" s="13">
        <f>IF(MONTH(DATE(CalYear,7,1)-WEEKDAY(DATE(CalYear,7,1),IF(WeekStart="Monday",2,1))+1+21)=7,DATE(CalYear,7,1)-WEEKDAY(DATE(CalYear,7,1),IF(WeekStart="Monday",2,1))+1+21,"")</f>
        <v>0</v>
      </c>
      <c r="S21" s="13">
        <f>IF(MONTH(DATE(CalYear,7,1)-WEEKDAY(DATE(CalYear,7,1),IF(WeekStart="Monday",2,1))+1+22)=7,DATE(CalYear,7,1)-WEEKDAY(DATE(CalYear,7,1),IF(WeekStart="Monday",2,1))+1+22,"")</f>
        <v>0</v>
      </c>
      <c r="T21" s="13">
        <f>IF(MONTH(DATE(CalYear,7,1)-WEEKDAY(DATE(CalYear,7,1),IF(WeekStart="Monday",2,1))+1+23)=7,DATE(CalYear,7,1)-WEEKDAY(DATE(CalYear,7,1),IF(WeekStart="Monday",2,1))+1+23,"")</f>
        <v>0</v>
      </c>
      <c r="U21" s="13">
        <f>IF(MONTH(DATE(CalYear,7,1)-WEEKDAY(DATE(CalYear,7,1),IF(WeekStart="Monday",2,1))+1+24)=7,DATE(CalYear,7,1)-WEEKDAY(DATE(CalYear,7,1),IF(WeekStart="Monday",2,1))+1+24,"")</f>
        <v>0</v>
      </c>
      <c r="V21" s="13">
        <f>IF(MONTH(DATE(CalYear,7,1)-WEEKDAY(DATE(CalYear,7,1),IF(WeekStart="Monday",2,1))+1+25)=7,DATE(CalYear,7,1)-WEEKDAY(DATE(CalYear,7,1),IF(WeekStart="Monday",2,1))+1+25,"")</f>
        <v>0</v>
      </c>
      <c r="W21" s="13">
        <f>IF(MONTH(DATE(CalYear,7,1)-WEEKDAY(DATE(CalYear,7,1),IF(WeekStart="Monday",2,1))+1+26)=7,DATE(CalYear,7,1)-WEEKDAY(DATE(CalYear,7,1),IF(WeekStart="Monday",2,1))+1+26,"")</f>
        <v>0</v>
      </c>
      <c r="X21" s="13">
        <f>IF(MONTH(DATE(CalYear,7,1)-WEEKDAY(DATE(CalYear,7,1),IF(WeekStart="Monday",2,1))+1+27)=7,DATE(CalYear,7,1)-WEEKDAY(DATE(CalYear,7,1),IF(WeekStart="Monday",2,1))+1+27,"")</f>
        <v>0</v>
      </c>
      <c r="Z21" s="13">
        <f>IF(MONTH(DATE(CalYear,8,1)-WEEKDAY(DATE(CalYear,8,1),IF(WeekStart="Monday",2,1))+1+21)=8,DATE(CalYear,8,1)-WEEKDAY(DATE(CalYear,8,1),IF(WeekStart="Monday",2,1))+1+21,"")</f>
        <v>0</v>
      </c>
      <c r="AA21" s="13">
        <f>IF(MONTH(DATE(CalYear,8,1)-WEEKDAY(DATE(CalYear,8,1),IF(WeekStart="Monday",2,1))+1+22)=8,DATE(CalYear,8,1)-WEEKDAY(DATE(CalYear,8,1),IF(WeekStart="Monday",2,1))+1+22,"")</f>
        <v>0</v>
      </c>
      <c r="AB21" s="13">
        <f>IF(MONTH(DATE(CalYear,8,1)-WEEKDAY(DATE(CalYear,8,1),IF(WeekStart="Monday",2,1))+1+23)=8,DATE(CalYear,8,1)-WEEKDAY(DATE(CalYear,8,1),IF(WeekStart="Monday",2,1))+1+23,"")</f>
        <v>0</v>
      </c>
      <c r="AC21" s="13">
        <f>IF(MONTH(DATE(CalYear,8,1)-WEEKDAY(DATE(CalYear,8,1),IF(WeekStart="Monday",2,1))+1+24)=8,DATE(CalYear,8,1)-WEEKDAY(DATE(CalYear,8,1),IF(WeekStart="Monday",2,1))+1+24,"")</f>
        <v>0</v>
      </c>
      <c r="AD21" s="13">
        <f>IF(MONTH(DATE(CalYear,8,1)-WEEKDAY(DATE(CalYear,8,1),IF(WeekStart="Monday",2,1))+1+25)=8,DATE(CalYear,8,1)-WEEKDAY(DATE(CalYear,8,1),IF(WeekStart="Monday",2,1))+1+25,"")</f>
        <v>0</v>
      </c>
      <c r="AE21" s="13">
        <f>IF(MONTH(DATE(CalYear,8,1)-WEEKDAY(DATE(CalYear,8,1),IF(WeekStart="Monday",2,1))+1+26)=8,DATE(CalYear,8,1)-WEEKDAY(DATE(CalYear,8,1),IF(WeekStart="Monday",2,1))+1+26,"")</f>
        <v>0</v>
      </c>
      <c r="AF21" s="13">
        <f>IF(MONTH(DATE(CalYear,8,1)-WEEKDAY(DATE(CalYear,8,1),IF(WeekStart="Monday",2,1))+1+27)=8,DATE(CalYear,8,1)-WEEKDAY(DATE(CalYear,8,1),IF(WeekStart="Monday",2,1))+1+27,"")</f>
        <v>0</v>
      </c>
      <c r="AH21" s="9">
        <f>IF(AI21="","","New Year's Day (obs.)")</f>
        <v>0</v>
      </c>
      <c r="AI21" s="10">
        <f>IF(WEEKDAY(DATE(CalYear+1,1,1))=7,DATE(CalYear,12,31),"")</f>
        <v>0</v>
      </c>
      <c r="AJ21" s="11">
        <f>IF(AI21="","","Holiday")</f>
        <v>0</v>
      </c>
    </row>
    <row r="22" spans="2:36" ht="19" customHeight="1">
      <c r="B22" s="13">
        <f>IF(MONTH(DATE(CalYear,5,1)-WEEKDAY(DATE(CalYear,5,1),IF(WeekStart="Monday",2,1))+1+28)=5,DATE(CalYear,5,1)-WEEKDAY(DATE(CalYear,5,1),IF(WeekStart="Monday",2,1))+1+28,"")</f>
        <v>0</v>
      </c>
      <c r="C22" s="13">
        <f>IF(MONTH(DATE(CalYear,5,1)-WEEKDAY(DATE(CalYear,5,1),IF(WeekStart="Monday",2,1))+1+29)=5,DATE(CalYear,5,1)-WEEKDAY(DATE(CalYear,5,1),IF(WeekStart="Monday",2,1))+1+29,"")</f>
        <v>0</v>
      </c>
      <c r="D22" s="13">
        <f>IF(MONTH(DATE(CalYear,5,1)-WEEKDAY(DATE(CalYear,5,1),IF(WeekStart="Monday",2,1))+1+30)=5,DATE(CalYear,5,1)-WEEKDAY(DATE(CalYear,5,1),IF(WeekStart="Monday",2,1))+1+30,"")</f>
        <v>0</v>
      </c>
      <c r="E22" s="13">
        <f>IF(MONTH(DATE(CalYear,5,1)-WEEKDAY(DATE(CalYear,5,1),IF(WeekStart="Monday",2,1))+1+31)=5,DATE(CalYear,5,1)-WEEKDAY(DATE(CalYear,5,1),IF(WeekStart="Monday",2,1))+1+31,"")</f>
        <v>0</v>
      </c>
      <c r="F22" s="13">
        <f>IF(MONTH(DATE(CalYear,5,1)-WEEKDAY(DATE(CalYear,5,1),IF(WeekStart="Monday",2,1))+1+32)=5,DATE(CalYear,5,1)-WEEKDAY(DATE(CalYear,5,1),IF(WeekStart="Monday",2,1))+1+32,"")</f>
        <v>0</v>
      </c>
      <c r="G22" s="13">
        <f>IF(MONTH(DATE(CalYear,5,1)-WEEKDAY(DATE(CalYear,5,1),IF(WeekStart="Monday",2,1))+1+33)=5,DATE(CalYear,5,1)-WEEKDAY(DATE(CalYear,5,1),IF(WeekStart="Monday",2,1))+1+33,"")</f>
        <v>0</v>
      </c>
      <c r="H22" s="13">
        <f>IF(MONTH(DATE(CalYear,5,1)-WEEKDAY(DATE(CalYear,5,1),IF(WeekStart="Monday",2,1))+1+34)=5,DATE(CalYear,5,1)-WEEKDAY(DATE(CalYear,5,1),IF(WeekStart="Monday",2,1))+1+34,"")</f>
        <v>0</v>
      </c>
      <c r="J22" s="13">
        <f>IF(MONTH(DATE(CalYear,6,1)-WEEKDAY(DATE(CalYear,6,1),IF(WeekStart="Monday",2,1))+1+28)=6,DATE(CalYear,6,1)-WEEKDAY(DATE(CalYear,6,1),IF(WeekStart="Monday",2,1))+1+28,"")</f>
        <v>0</v>
      </c>
      <c r="K22" s="13">
        <f>IF(MONTH(DATE(CalYear,6,1)-WEEKDAY(DATE(CalYear,6,1),IF(WeekStart="Monday",2,1))+1+29)=6,DATE(CalYear,6,1)-WEEKDAY(DATE(CalYear,6,1),IF(WeekStart="Monday",2,1))+1+29,"")</f>
        <v>0</v>
      </c>
      <c r="L22" s="13">
        <f>IF(MONTH(DATE(CalYear,6,1)-WEEKDAY(DATE(CalYear,6,1),IF(WeekStart="Monday",2,1))+1+30)=6,DATE(CalYear,6,1)-WEEKDAY(DATE(CalYear,6,1),IF(WeekStart="Monday",2,1))+1+30,"")</f>
        <v>0</v>
      </c>
      <c r="M22" s="13">
        <f>IF(MONTH(DATE(CalYear,6,1)-WEEKDAY(DATE(CalYear,6,1),IF(WeekStart="Monday",2,1))+1+31)=6,DATE(CalYear,6,1)-WEEKDAY(DATE(CalYear,6,1),IF(WeekStart="Monday",2,1))+1+31,"")</f>
        <v>0</v>
      </c>
      <c r="N22" s="13">
        <f>IF(MONTH(DATE(CalYear,6,1)-WEEKDAY(DATE(CalYear,6,1),IF(WeekStart="Monday",2,1))+1+32)=6,DATE(CalYear,6,1)-WEEKDAY(DATE(CalYear,6,1),IF(WeekStart="Monday",2,1))+1+32,"")</f>
        <v>0</v>
      </c>
      <c r="O22" s="13">
        <f>IF(MONTH(DATE(CalYear,6,1)-WEEKDAY(DATE(CalYear,6,1),IF(WeekStart="Monday",2,1))+1+33)=6,DATE(CalYear,6,1)-WEEKDAY(DATE(CalYear,6,1),IF(WeekStart="Monday",2,1))+1+33,"")</f>
        <v>0</v>
      </c>
      <c r="P22" s="13">
        <f>IF(MONTH(DATE(CalYear,6,1)-WEEKDAY(DATE(CalYear,6,1),IF(WeekStart="Monday",2,1))+1+34)=6,DATE(CalYear,6,1)-WEEKDAY(DATE(CalYear,6,1),IF(WeekStart="Monday",2,1))+1+34,"")</f>
        <v>0</v>
      </c>
      <c r="R22" s="13">
        <f>IF(MONTH(DATE(CalYear,7,1)-WEEKDAY(DATE(CalYear,7,1),IF(WeekStart="Monday",2,1))+1+28)=7,DATE(CalYear,7,1)-WEEKDAY(DATE(CalYear,7,1),IF(WeekStart="Monday",2,1))+1+28,"")</f>
        <v>0</v>
      </c>
      <c r="S22" s="13">
        <f>IF(MONTH(DATE(CalYear,7,1)-WEEKDAY(DATE(CalYear,7,1),IF(WeekStart="Monday",2,1))+1+29)=7,DATE(CalYear,7,1)-WEEKDAY(DATE(CalYear,7,1),IF(WeekStart="Monday",2,1))+1+29,"")</f>
        <v>0</v>
      </c>
      <c r="T22" s="13">
        <f>IF(MONTH(DATE(CalYear,7,1)-WEEKDAY(DATE(CalYear,7,1),IF(WeekStart="Monday",2,1))+1+30)=7,DATE(CalYear,7,1)-WEEKDAY(DATE(CalYear,7,1),IF(WeekStart="Monday",2,1))+1+30,"")</f>
        <v>0</v>
      </c>
      <c r="U22" s="13">
        <f>IF(MONTH(DATE(CalYear,7,1)-WEEKDAY(DATE(CalYear,7,1),IF(WeekStart="Monday",2,1))+1+31)=7,DATE(CalYear,7,1)-WEEKDAY(DATE(CalYear,7,1),IF(WeekStart="Monday",2,1))+1+31,"")</f>
        <v>0</v>
      </c>
      <c r="V22" s="13">
        <f>IF(MONTH(DATE(CalYear,7,1)-WEEKDAY(DATE(CalYear,7,1),IF(WeekStart="Monday",2,1))+1+32)=7,DATE(CalYear,7,1)-WEEKDAY(DATE(CalYear,7,1),IF(WeekStart="Monday",2,1))+1+32,"")</f>
        <v>0</v>
      </c>
      <c r="W22" s="13">
        <f>IF(MONTH(DATE(CalYear,7,1)-WEEKDAY(DATE(CalYear,7,1),IF(WeekStart="Monday",2,1))+1+33)=7,DATE(CalYear,7,1)-WEEKDAY(DATE(CalYear,7,1),IF(WeekStart="Monday",2,1))+1+33,"")</f>
        <v>0</v>
      </c>
      <c r="X22" s="13">
        <f>IF(MONTH(DATE(CalYear,7,1)-WEEKDAY(DATE(CalYear,7,1),IF(WeekStart="Monday",2,1))+1+34)=7,DATE(CalYear,7,1)-WEEKDAY(DATE(CalYear,7,1),IF(WeekStart="Monday",2,1))+1+34,"")</f>
        <v>0</v>
      </c>
      <c r="Z22" s="13">
        <f>IF(MONTH(DATE(CalYear,8,1)-WEEKDAY(DATE(CalYear,8,1),IF(WeekStart="Monday",2,1))+1+28)=8,DATE(CalYear,8,1)-WEEKDAY(DATE(CalYear,8,1),IF(WeekStart="Monday",2,1))+1+28,"")</f>
        <v>0</v>
      </c>
      <c r="AA22" s="13">
        <f>IF(MONTH(DATE(CalYear,8,1)-WEEKDAY(DATE(CalYear,8,1),IF(WeekStart="Monday",2,1))+1+29)=8,DATE(CalYear,8,1)-WEEKDAY(DATE(CalYear,8,1),IF(WeekStart="Monday",2,1))+1+29,"")</f>
        <v>0</v>
      </c>
      <c r="AB22" s="13">
        <f>IF(MONTH(DATE(CalYear,8,1)-WEEKDAY(DATE(CalYear,8,1),IF(WeekStart="Monday",2,1))+1+30)=8,DATE(CalYear,8,1)-WEEKDAY(DATE(CalYear,8,1),IF(WeekStart="Monday",2,1))+1+30,"")</f>
        <v>0</v>
      </c>
      <c r="AC22" s="13">
        <f>IF(MONTH(DATE(CalYear,8,1)-WEEKDAY(DATE(CalYear,8,1),IF(WeekStart="Monday",2,1))+1+31)=8,DATE(CalYear,8,1)-WEEKDAY(DATE(CalYear,8,1),IF(WeekStart="Monday",2,1))+1+31,"")</f>
        <v>0</v>
      </c>
      <c r="AD22" s="13">
        <f>IF(MONTH(DATE(CalYear,8,1)-WEEKDAY(DATE(CalYear,8,1),IF(WeekStart="Monday",2,1))+1+32)=8,DATE(CalYear,8,1)-WEEKDAY(DATE(CalYear,8,1),IF(WeekStart="Monday",2,1))+1+32,"")</f>
        <v>0</v>
      </c>
      <c r="AE22" s="13">
        <f>IF(MONTH(DATE(CalYear,8,1)-WEEKDAY(DATE(CalYear,8,1),IF(WeekStart="Monday",2,1))+1+33)=8,DATE(CalYear,8,1)-WEEKDAY(DATE(CalYear,8,1),IF(WeekStart="Monday",2,1))+1+33,"")</f>
        <v>0</v>
      </c>
      <c r="AF22" s="13">
        <f>IF(MONTH(DATE(CalYear,8,1)-WEEKDAY(DATE(CalYear,8,1),IF(WeekStart="Monday",2,1))+1+34)=8,DATE(CalYear,8,1)-WEEKDAY(DATE(CalYear,8,1),IF(WeekStart="Monday",2,1))+1+34,"")</f>
        <v>0</v>
      </c>
      <c r="AH22" s="9" t="s">
        <v>20</v>
      </c>
      <c r="AI22" s="10">
        <f>DATE(CalYear,2,14)</f>
        <v>0</v>
      </c>
      <c r="AJ22" s="11" t="s">
        <v>21</v>
      </c>
    </row>
    <row r="23" spans="2:36" ht="19" customHeight="1">
      <c r="B23" s="13">
        <f>IF(MONTH(DATE(CalYear,5,1)-WEEKDAY(DATE(CalYear,5,1),IF(WeekStart="Monday",2,1))+1+35)=5,DATE(CalYear,5,1)-WEEKDAY(DATE(CalYear,5,1),IF(WeekStart="Monday",2,1))+1+35,"")</f>
        <v>0</v>
      </c>
      <c r="C23" s="13">
        <f>IF(MONTH(DATE(CalYear,5,1)-WEEKDAY(DATE(CalYear,5,1),IF(WeekStart="Monday",2,1))+1+36)=5,DATE(CalYear,5,1)-WEEKDAY(DATE(CalYear,5,1),IF(WeekStart="Monday",2,1))+1+36,"")</f>
        <v>0</v>
      </c>
      <c r="D23" s="13">
        <f>IF(MONTH(DATE(CalYear,5,1)-WEEKDAY(DATE(CalYear,5,1),IF(WeekStart="Monday",2,1))+1+37)=5,DATE(CalYear,5,1)-WEEKDAY(DATE(CalYear,5,1),IF(WeekStart="Monday",2,1))+1+37,"")</f>
        <v>0</v>
      </c>
      <c r="E23" s="13">
        <f>IF(MONTH(DATE(CalYear,5,1)-WEEKDAY(DATE(CalYear,5,1),IF(WeekStart="Monday",2,1))+1+38)=5,DATE(CalYear,5,1)-WEEKDAY(DATE(CalYear,5,1),IF(WeekStart="Monday",2,1))+1+38,"")</f>
        <v>0</v>
      </c>
      <c r="F23" s="13">
        <f>IF(MONTH(DATE(CalYear,5,1)-WEEKDAY(DATE(CalYear,5,1),IF(WeekStart="Monday",2,1))+1+39)=5,DATE(CalYear,5,1)-WEEKDAY(DATE(CalYear,5,1),IF(WeekStart="Monday",2,1))+1+39,"")</f>
        <v>0</v>
      </c>
      <c r="G23" s="13">
        <f>IF(MONTH(DATE(CalYear,5,1)-WEEKDAY(DATE(CalYear,5,1),IF(WeekStart="Monday",2,1))+1+40)=5,DATE(CalYear,5,1)-WEEKDAY(DATE(CalYear,5,1),IF(WeekStart="Monday",2,1))+1+40,"")</f>
        <v>0</v>
      </c>
      <c r="H23" s="13">
        <f>IF(MONTH(DATE(CalYear,5,1)-WEEKDAY(DATE(CalYear,5,1),IF(WeekStart="Monday",2,1))+1+41)=5,DATE(CalYear,5,1)-WEEKDAY(DATE(CalYear,5,1),IF(WeekStart="Monday",2,1))+1+41,"")</f>
        <v>0</v>
      </c>
      <c r="J23" s="13">
        <f>IF(MONTH(DATE(CalYear,6,1)-WEEKDAY(DATE(CalYear,6,1),IF(WeekStart="Monday",2,1))+1+35)=6,DATE(CalYear,6,1)-WEEKDAY(DATE(CalYear,6,1),IF(WeekStart="Monday",2,1))+1+35,"")</f>
        <v>0</v>
      </c>
      <c r="K23" s="13">
        <f>IF(MONTH(DATE(CalYear,6,1)-WEEKDAY(DATE(CalYear,6,1),IF(WeekStart="Monday",2,1))+1+36)=6,DATE(CalYear,6,1)-WEEKDAY(DATE(CalYear,6,1),IF(WeekStart="Monday",2,1))+1+36,"")</f>
        <v>0</v>
      </c>
      <c r="L23" s="13">
        <f>IF(MONTH(DATE(CalYear,6,1)-WEEKDAY(DATE(CalYear,6,1),IF(WeekStart="Monday",2,1))+1+37)=6,DATE(CalYear,6,1)-WEEKDAY(DATE(CalYear,6,1),IF(WeekStart="Monday",2,1))+1+37,"")</f>
        <v>0</v>
      </c>
      <c r="M23" s="13">
        <f>IF(MONTH(DATE(CalYear,6,1)-WEEKDAY(DATE(CalYear,6,1),IF(WeekStart="Monday",2,1))+1+38)=6,DATE(CalYear,6,1)-WEEKDAY(DATE(CalYear,6,1),IF(WeekStart="Monday",2,1))+1+38,"")</f>
        <v>0</v>
      </c>
      <c r="N23" s="13">
        <f>IF(MONTH(DATE(CalYear,6,1)-WEEKDAY(DATE(CalYear,6,1),IF(WeekStart="Monday",2,1))+1+39)=6,DATE(CalYear,6,1)-WEEKDAY(DATE(CalYear,6,1),IF(WeekStart="Monday",2,1))+1+39,"")</f>
        <v>0</v>
      </c>
      <c r="O23" s="13">
        <f>IF(MONTH(DATE(CalYear,6,1)-WEEKDAY(DATE(CalYear,6,1),IF(WeekStart="Monday",2,1))+1+40)=6,DATE(CalYear,6,1)-WEEKDAY(DATE(CalYear,6,1),IF(WeekStart="Monday",2,1))+1+40,"")</f>
        <v>0</v>
      </c>
      <c r="P23" s="13">
        <f>IF(MONTH(DATE(CalYear,6,1)-WEEKDAY(DATE(CalYear,6,1),IF(WeekStart="Monday",2,1))+1+41)=6,DATE(CalYear,6,1)-WEEKDAY(DATE(CalYear,6,1),IF(WeekStart="Monday",2,1))+1+41,"")</f>
        <v>0</v>
      </c>
      <c r="R23" s="13">
        <f>IF(MONTH(DATE(CalYear,7,1)-WEEKDAY(DATE(CalYear,7,1),IF(WeekStart="Monday",2,1))+1+35)=7,DATE(CalYear,7,1)-WEEKDAY(DATE(CalYear,7,1),IF(WeekStart="Monday",2,1))+1+35,"")</f>
        <v>0</v>
      </c>
      <c r="S23" s="13">
        <f>IF(MONTH(DATE(CalYear,7,1)-WEEKDAY(DATE(CalYear,7,1),IF(WeekStart="Monday",2,1))+1+36)=7,DATE(CalYear,7,1)-WEEKDAY(DATE(CalYear,7,1),IF(WeekStart="Monday",2,1))+1+36,"")</f>
        <v>0</v>
      </c>
      <c r="T23" s="13">
        <f>IF(MONTH(DATE(CalYear,7,1)-WEEKDAY(DATE(CalYear,7,1),IF(WeekStart="Monday",2,1))+1+37)=7,DATE(CalYear,7,1)-WEEKDAY(DATE(CalYear,7,1),IF(WeekStart="Monday",2,1))+1+37,"")</f>
        <v>0</v>
      </c>
      <c r="U23" s="13">
        <f>IF(MONTH(DATE(CalYear,7,1)-WEEKDAY(DATE(CalYear,7,1),IF(WeekStart="Monday",2,1))+1+38)=7,DATE(CalYear,7,1)-WEEKDAY(DATE(CalYear,7,1),IF(WeekStart="Monday",2,1))+1+38,"")</f>
        <v>0</v>
      </c>
      <c r="V23" s="13">
        <f>IF(MONTH(DATE(CalYear,7,1)-WEEKDAY(DATE(CalYear,7,1),IF(WeekStart="Monday",2,1))+1+39)=7,DATE(CalYear,7,1)-WEEKDAY(DATE(CalYear,7,1),IF(WeekStart="Monday",2,1))+1+39,"")</f>
        <v>0</v>
      </c>
      <c r="W23" s="13">
        <f>IF(MONTH(DATE(CalYear,7,1)-WEEKDAY(DATE(CalYear,7,1),IF(WeekStart="Monday",2,1))+1+40)=7,DATE(CalYear,7,1)-WEEKDAY(DATE(CalYear,7,1),IF(WeekStart="Monday",2,1))+1+40,"")</f>
        <v>0</v>
      </c>
      <c r="X23" s="13">
        <f>IF(MONTH(DATE(CalYear,7,1)-WEEKDAY(DATE(CalYear,7,1),IF(WeekStart="Monday",2,1))+1+41)=7,DATE(CalYear,7,1)-WEEKDAY(DATE(CalYear,7,1),IF(WeekStart="Monday",2,1))+1+41,"")</f>
        <v>0</v>
      </c>
      <c r="Z23" s="13">
        <f>IF(MONTH(DATE(CalYear,8,1)-WEEKDAY(DATE(CalYear,8,1),IF(WeekStart="Monday",2,1))+1+35)=8,DATE(CalYear,8,1)-WEEKDAY(DATE(CalYear,8,1),IF(WeekStart="Monday",2,1))+1+35,"")</f>
        <v>0</v>
      </c>
      <c r="AA23" s="13">
        <f>IF(MONTH(DATE(CalYear,8,1)-WEEKDAY(DATE(CalYear,8,1),IF(WeekStart="Monday",2,1))+1+36)=8,DATE(CalYear,8,1)-WEEKDAY(DATE(CalYear,8,1),IF(WeekStart="Monday",2,1))+1+36,"")</f>
        <v>0</v>
      </c>
      <c r="AB23" s="13">
        <f>IF(MONTH(DATE(CalYear,8,1)-WEEKDAY(DATE(CalYear,8,1),IF(WeekStart="Monday",2,1))+1+37)=8,DATE(CalYear,8,1)-WEEKDAY(DATE(CalYear,8,1),IF(WeekStart="Monday",2,1))+1+37,"")</f>
        <v>0</v>
      </c>
      <c r="AC23" s="13">
        <f>IF(MONTH(DATE(CalYear,8,1)-WEEKDAY(DATE(CalYear,8,1),IF(WeekStart="Monday",2,1))+1+38)=8,DATE(CalYear,8,1)-WEEKDAY(DATE(CalYear,8,1),IF(WeekStart="Monday",2,1))+1+38,"")</f>
        <v>0</v>
      </c>
      <c r="AD23" s="13">
        <f>IF(MONTH(DATE(CalYear,8,1)-WEEKDAY(DATE(CalYear,8,1),IF(WeekStart="Monday",2,1))+1+39)=8,DATE(CalYear,8,1)-WEEKDAY(DATE(CalYear,8,1),IF(WeekStart="Monday",2,1))+1+39,"")</f>
        <v>0</v>
      </c>
      <c r="AE23" s="13">
        <f>IF(MONTH(DATE(CalYear,8,1)-WEEKDAY(DATE(CalYear,8,1),IF(WeekStart="Monday",2,1))+1+40)=8,DATE(CalYear,8,1)-WEEKDAY(DATE(CalYear,8,1),IF(WeekStart="Monday",2,1))+1+40,"")</f>
        <v>0</v>
      </c>
      <c r="AF23" s="13">
        <f>IF(MONTH(DATE(CalYear,8,1)-WEEKDAY(DATE(CalYear,8,1),IF(WeekStart="Monday",2,1))+1+41)=8,DATE(CalYear,8,1)-WEEKDAY(DATE(CalYear,8,1),IF(WeekStart="Monday",2,1))+1+41,"")</f>
        <v>0</v>
      </c>
      <c r="AH23" s="9" t="s">
        <v>22</v>
      </c>
      <c r="AI23" s="10">
        <f>DATE(CalYear,3,1)+MOD(1-WEEKDAY(DATE(CalYear,3,1)),7)+7</f>
        <v>0</v>
      </c>
      <c r="AJ23" s="11" t="s">
        <v>21</v>
      </c>
    </row>
    <row r="24" spans="2:36" ht="19" customHeight="1">
      <c r="AH24" s="9" t="s">
        <v>23</v>
      </c>
      <c r="AI24" s="10">
        <f>DATE(CalYear,3,17)</f>
        <v>0</v>
      </c>
      <c r="AJ24" s="11" t="s">
        <v>21</v>
      </c>
    </row>
    <row r="25" spans="2:36" ht="19" customHeight="1">
      <c r="AH25" s="9" t="s">
        <v>24</v>
      </c>
      <c r="AI25" s="10">
        <f>FLOOR(DATE(CalYear,5,DAY(MINUTE(CalYear/38)/2+56)),7)-34</f>
        <v>0</v>
      </c>
      <c r="AJ25" s="11" t="s">
        <v>21</v>
      </c>
    </row>
    <row r="26" spans="2:36" ht="19" customHeight="1">
      <c r="B26" s="8" t="s">
        <v>41</v>
      </c>
      <c r="C26" s="8"/>
      <c r="D26" s="8"/>
      <c r="E26" s="8"/>
      <c r="F26" s="8"/>
      <c r="G26" s="8"/>
      <c r="H26" s="8"/>
      <c r="J26" s="8" t="s">
        <v>42</v>
      </c>
      <c r="K26" s="8"/>
      <c r="L26" s="8"/>
      <c r="M26" s="8"/>
      <c r="N26" s="8"/>
      <c r="O26" s="8"/>
      <c r="P26" s="8"/>
      <c r="R26" s="8" t="s">
        <v>43</v>
      </c>
      <c r="S26" s="8"/>
      <c r="T26" s="8"/>
      <c r="U26" s="8"/>
      <c r="V26" s="8"/>
      <c r="W26" s="8"/>
      <c r="X26" s="8"/>
      <c r="Z26" s="8" t="s">
        <v>44</v>
      </c>
      <c r="AA26" s="8"/>
      <c r="AB26" s="8"/>
      <c r="AC26" s="8"/>
      <c r="AD26" s="8"/>
      <c r="AE26" s="8"/>
      <c r="AF26" s="8"/>
      <c r="AH26" s="9" t="s">
        <v>25</v>
      </c>
      <c r="AI26" s="10">
        <f>DATE(CalYear,5,1)+MOD(1-WEEKDAY(DATE(CalYear,5,1)),7)+7</f>
        <v>0</v>
      </c>
      <c r="AJ26" s="11" t="s">
        <v>21</v>
      </c>
    </row>
    <row r="27" spans="2:36" ht="19" customHeight="1">
      <c r="B27" s="12">
        <f>IF(WeekStart="Monday",CHOOSE(1,"M","T","W","T","F","S","S"),CHOOSE(1,"S","M","T","W","T","F","S"))</f>
        <v>0</v>
      </c>
      <c r="C27" s="12">
        <f>IF(WeekStart="Monday",CHOOSE(2,"M","T","W","T","F","S","S"),CHOOSE(2,"S","M","T","W","T","F","S"))</f>
        <v>0</v>
      </c>
      <c r="D27" s="12">
        <f>IF(WeekStart="Monday",CHOOSE(3,"M","T","W","T","F","S","S"),CHOOSE(3,"S","M","T","W","T","F","S"))</f>
        <v>0</v>
      </c>
      <c r="E27" s="12">
        <f>IF(WeekStart="Monday",CHOOSE(4,"M","T","W","T","F","S","S"),CHOOSE(4,"S","M","T","W","T","F","S"))</f>
        <v>0</v>
      </c>
      <c r="F27" s="12">
        <f>IF(WeekStart="Monday",CHOOSE(5,"M","T","W","T","F","S","S"),CHOOSE(5,"S","M","T","W","T","F","S"))</f>
        <v>0</v>
      </c>
      <c r="G27" s="12">
        <f>IF(WeekStart="Monday",CHOOSE(6,"M","T","W","T","F","S","S"),CHOOSE(6,"S","M","T","W","T","F","S"))</f>
        <v>0</v>
      </c>
      <c r="H27" s="12">
        <f>IF(WeekStart="Monday",CHOOSE(7,"M","T","W","T","F","S","S"),CHOOSE(7,"S","M","T","W","T","F","S"))</f>
        <v>0</v>
      </c>
      <c r="J27" s="12">
        <f>IF(WeekStart="Monday",CHOOSE(1,"M","T","W","T","F","S","S"),CHOOSE(1,"S","M","T","W","T","F","S"))</f>
        <v>0</v>
      </c>
      <c r="K27" s="12">
        <f>IF(WeekStart="Monday",CHOOSE(2,"M","T","W","T","F","S","S"),CHOOSE(2,"S","M","T","W","T","F","S"))</f>
        <v>0</v>
      </c>
      <c r="L27" s="12">
        <f>IF(WeekStart="Monday",CHOOSE(3,"M","T","W","T","F","S","S"),CHOOSE(3,"S","M","T","W","T","F","S"))</f>
        <v>0</v>
      </c>
      <c r="M27" s="12">
        <f>IF(WeekStart="Monday",CHOOSE(4,"M","T","W","T","F","S","S"),CHOOSE(4,"S","M","T","W","T","F","S"))</f>
        <v>0</v>
      </c>
      <c r="N27" s="12">
        <f>IF(WeekStart="Monday",CHOOSE(5,"M","T","W","T","F","S","S"),CHOOSE(5,"S","M","T","W","T","F","S"))</f>
        <v>0</v>
      </c>
      <c r="O27" s="12">
        <f>IF(WeekStart="Monday",CHOOSE(6,"M","T","W","T","F","S","S"),CHOOSE(6,"S","M","T","W","T","F","S"))</f>
        <v>0</v>
      </c>
      <c r="P27" s="12">
        <f>IF(WeekStart="Monday",CHOOSE(7,"M","T","W","T","F","S","S"),CHOOSE(7,"S","M","T","W","T","F","S"))</f>
        <v>0</v>
      </c>
      <c r="R27" s="12">
        <f>IF(WeekStart="Monday",CHOOSE(1,"M","T","W","T","F","S","S"),CHOOSE(1,"S","M","T","W","T","F","S"))</f>
        <v>0</v>
      </c>
      <c r="S27" s="12">
        <f>IF(WeekStart="Monday",CHOOSE(2,"M","T","W","T","F","S","S"),CHOOSE(2,"S","M","T","W","T","F","S"))</f>
        <v>0</v>
      </c>
      <c r="T27" s="12">
        <f>IF(WeekStart="Monday",CHOOSE(3,"M","T","W","T","F","S","S"),CHOOSE(3,"S","M","T","W","T","F","S"))</f>
        <v>0</v>
      </c>
      <c r="U27" s="12">
        <f>IF(WeekStart="Monday",CHOOSE(4,"M","T","W","T","F","S","S"),CHOOSE(4,"S","M","T","W","T","F","S"))</f>
        <v>0</v>
      </c>
      <c r="V27" s="12">
        <f>IF(WeekStart="Monday",CHOOSE(5,"M","T","W","T","F","S","S"),CHOOSE(5,"S","M","T","W","T","F","S"))</f>
        <v>0</v>
      </c>
      <c r="W27" s="12">
        <f>IF(WeekStart="Monday",CHOOSE(6,"M","T","W","T","F","S","S"),CHOOSE(6,"S","M","T","W","T","F","S"))</f>
        <v>0</v>
      </c>
      <c r="X27" s="12">
        <f>IF(WeekStart="Monday",CHOOSE(7,"M","T","W","T","F","S","S"),CHOOSE(7,"S","M","T","W","T","F","S"))</f>
        <v>0</v>
      </c>
      <c r="Z27" s="12">
        <f>IF(WeekStart="Monday",CHOOSE(1,"M","T","W","T","F","S","S"),CHOOSE(1,"S","M","T","W","T","F","S"))</f>
        <v>0</v>
      </c>
      <c r="AA27" s="12">
        <f>IF(WeekStart="Monday",CHOOSE(2,"M","T","W","T","F","S","S"),CHOOSE(2,"S","M","T","W","T","F","S"))</f>
        <v>0</v>
      </c>
      <c r="AB27" s="12">
        <f>IF(WeekStart="Monday",CHOOSE(3,"M","T","W","T","F","S","S"),CHOOSE(3,"S","M","T","W","T","F","S"))</f>
        <v>0</v>
      </c>
      <c r="AC27" s="12">
        <f>IF(WeekStart="Monday",CHOOSE(4,"M","T","W","T","F","S","S"),CHOOSE(4,"S","M","T","W","T","F","S"))</f>
        <v>0</v>
      </c>
      <c r="AD27" s="12">
        <f>IF(WeekStart="Monday",CHOOSE(5,"M","T","W","T","F","S","S"),CHOOSE(5,"S","M","T","W","T","F","S"))</f>
        <v>0</v>
      </c>
      <c r="AE27" s="12">
        <f>IF(WeekStart="Monday",CHOOSE(6,"M","T","W","T","F","S","S"),CHOOSE(6,"S","M","T","W","T","F","S"))</f>
        <v>0</v>
      </c>
      <c r="AF27" s="12">
        <f>IF(WeekStart="Monday",CHOOSE(7,"M","T","W","T","F","S","S"),CHOOSE(7,"S","M","T","W","T","F","S"))</f>
        <v>0</v>
      </c>
      <c r="AH27" s="9" t="s">
        <v>26</v>
      </c>
      <c r="AI27" s="10">
        <f>DATE(CalYear,6,1)+MOD(1-WEEKDAY(DATE(CalYear,6,1)),7)+14</f>
        <v>0</v>
      </c>
      <c r="AJ27" s="11" t="s">
        <v>21</v>
      </c>
    </row>
    <row r="28" spans="2:36" ht="19" customHeight="1">
      <c r="B28" s="13">
        <f>IF(MONTH(DATE(CalYear,9,1)-WEEKDAY(DATE(CalYear,9,1),IF(WeekStart="Monday",2,1))+1+0)=9,DATE(CalYear,9,1)-WEEKDAY(DATE(CalYear,9,1),IF(WeekStart="Monday",2,1))+1+0,"")</f>
        <v>0</v>
      </c>
      <c r="C28" s="13">
        <f>IF(MONTH(DATE(CalYear,9,1)-WEEKDAY(DATE(CalYear,9,1),IF(WeekStart="Monday",2,1))+1+1)=9,DATE(CalYear,9,1)-WEEKDAY(DATE(CalYear,9,1),IF(WeekStart="Monday",2,1))+1+1,"")</f>
        <v>0</v>
      </c>
      <c r="D28" s="13">
        <f>IF(MONTH(DATE(CalYear,9,1)-WEEKDAY(DATE(CalYear,9,1),IF(WeekStart="Monday",2,1))+1+2)=9,DATE(CalYear,9,1)-WEEKDAY(DATE(CalYear,9,1),IF(WeekStart="Monday",2,1))+1+2,"")</f>
        <v>0</v>
      </c>
      <c r="E28" s="13">
        <f>IF(MONTH(DATE(CalYear,9,1)-WEEKDAY(DATE(CalYear,9,1),IF(WeekStart="Monday",2,1))+1+3)=9,DATE(CalYear,9,1)-WEEKDAY(DATE(CalYear,9,1),IF(WeekStart="Monday",2,1))+1+3,"")</f>
        <v>0</v>
      </c>
      <c r="F28" s="13">
        <f>IF(MONTH(DATE(CalYear,9,1)-WEEKDAY(DATE(CalYear,9,1),IF(WeekStart="Monday",2,1))+1+4)=9,DATE(CalYear,9,1)-WEEKDAY(DATE(CalYear,9,1),IF(WeekStart="Monday",2,1))+1+4,"")</f>
        <v>0</v>
      </c>
      <c r="G28" s="13">
        <f>IF(MONTH(DATE(CalYear,9,1)-WEEKDAY(DATE(CalYear,9,1),IF(WeekStart="Monday",2,1))+1+5)=9,DATE(CalYear,9,1)-WEEKDAY(DATE(CalYear,9,1),IF(WeekStart="Monday",2,1))+1+5,"")</f>
        <v>0</v>
      </c>
      <c r="H28" s="13">
        <f>IF(MONTH(DATE(CalYear,9,1)-WEEKDAY(DATE(CalYear,9,1),IF(WeekStart="Monday",2,1))+1+6)=9,DATE(CalYear,9,1)-WEEKDAY(DATE(CalYear,9,1),IF(WeekStart="Monday",2,1))+1+6,"")</f>
        <v>0</v>
      </c>
      <c r="J28" s="13">
        <f>IF(MONTH(DATE(CalYear,10,1)-WEEKDAY(DATE(CalYear,10,1),IF(WeekStart="Monday",2,1))+1+0)=10,DATE(CalYear,10,1)-WEEKDAY(DATE(CalYear,10,1),IF(WeekStart="Monday",2,1))+1+0,"")</f>
        <v>0</v>
      </c>
      <c r="K28" s="13">
        <f>IF(MONTH(DATE(CalYear,10,1)-WEEKDAY(DATE(CalYear,10,1),IF(WeekStart="Monday",2,1))+1+1)=10,DATE(CalYear,10,1)-WEEKDAY(DATE(CalYear,10,1),IF(WeekStart="Monday",2,1))+1+1,"")</f>
        <v>0</v>
      </c>
      <c r="L28" s="13">
        <f>IF(MONTH(DATE(CalYear,10,1)-WEEKDAY(DATE(CalYear,10,1),IF(WeekStart="Monday",2,1))+1+2)=10,DATE(CalYear,10,1)-WEEKDAY(DATE(CalYear,10,1),IF(WeekStart="Monday",2,1))+1+2,"")</f>
        <v>0</v>
      </c>
      <c r="M28" s="13">
        <f>IF(MONTH(DATE(CalYear,10,1)-WEEKDAY(DATE(CalYear,10,1),IF(WeekStart="Monday",2,1))+1+3)=10,DATE(CalYear,10,1)-WEEKDAY(DATE(CalYear,10,1),IF(WeekStart="Monday",2,1))+1+3,"")</f>
        <v>0</v>
      </c>
      <c r="N28" s="13">
        <f>IF(MONTH(DATE(CalYear,10,1)-WEEKDAY(DATE(CalYear,10,1),IF(WeekStart="Monday",2,1))+1+4)=10,DATE(CalYear,10,1)-WEEKDAY(DATE(CalYear,10,1),IF(WeekStart="Monday",2,1))+1+4,"")</f>
        <v>0</v>
      </c>
      <c r="O28" s="13">
        <f>IF(MONTH(DATE(CalYear,10,1)-WEEKDAY(DATE(CalYear,10,1),IF(WeekStart="Monday",2,1))+1+5)=10,DATE(CalYear,10,1)-WEEKDAY(DATE(CalYear,10,1),IF(WeekStart="Monday",2,1))+1+5,"")</f>
        <v>0</v>
      </c>
      <c r="P28" s="13">
        <f>IF(MONTH(DATE(CalYear,10,1)-WEEKDAY(DATE(CalYear,10,1),IF(WeekStart="Monday",2,1))+1+6)=10,DATE(CalYear,10,1)-WEEKDAY(DATE(CalYear,10,1),IF(WeekStart="Monday",2,1))+1+6,"")</f>
        <v>0</v>
      </c>
      <c r="R28" s="13">
        <f>IF(MONTH(DATE(CalYear,11,1)-WEEKDAY(DATE(CalYear,11,1),IF(WeekStart="Monday",2,1))+1+0)=11,DATE(CalYear,11,1)-WEEKDAY(DATE(CalYear,11,1),IF(WeekStart="Monday",2,1))+1+0,"")</f>
        <v>0</v>
      </c>
      <c r="S28" s="13">
        <f>IF(MONTH(DATE(CalYear,11,1)-WEEKDAY(DATE(CalYear,11,1),IF(WeekStart="Monday",2,1))+1+1)=11,DATE(CalYear,11,1)-WEEKDAY(DATE(CalYear,11,1),IF(WeekStart="Monday",2,1))+1+1,"")</f>
        <v>0</v>
      </c>
      <c r="T28" s="13">
        <f>IF(MONTH(DATE(CalYear,11,1)-WEEKDAY(DATE(CalYear,11,1),IF(WeekStart="Monday",2,1))+1+2)=11,DATE(CalYear,11,1)-WEEKDAY(DATE(CalYear,11,1),IF(WeekStart="Monday",2,1))+1+2,"")</f>
        <v>0</v>
      </c>
      <c r="U28" s="13">
        <f>IF(MONTH(DATE(CalYear,11,1)-WEEKDAY(DATE(CalYear,11,1),IF(WeekStart="Monday",2,1))+1+3)=11,DATE(CalYear,11,1)-WEEKDAY(DATE(CalYear,11,1),IF(WeekStart="Monday",2,1))+1+3,"")</f>
        <v>0</v>
      </c>
      <c r="V28" s="13">
        <f>IF(MONTH(DATE(CalYear,11,1)-WEEKDAY(DATE(CalYear,11,1),IF(WeekStart="Monday",2,1))+1+4)=11,DATE(CalYear,11,1)-WEEKDAY(DATE(CalYear,11,1),IF(WeekStart="Monday",2,1))+1+4,"")</f>
        <v>0</v>
      </c>
      <c r="W28" s="13">
        <f>IF(MONTH(DATE(CalYear,11,1)-WEEKDAY(DATE(CalYear,11,1),IF(WeekStart="Monday",2,1))+1+5)=11,DATE(CalYear,11,1)-WEEKDAY(DATE(CalYear,11,1),IF(WeekStart="Monday",2,1))+1+5,"")</f>
        <v>0</v>
      </c>
      <c r="X28" s="13">
        <f>IF(MONTH(DATE(CalYear,11,1)-WEEKDAY(DATE(CalYear,11,1),IF(WeekStart="Monday",2,1))+1+6)=11,DATE(CalYear,11,1)-WEEKDAY(DATE(CalYear,11,1),IF(WeekStart="Monday",2,1))+1+6,"")</f>
        <v>0</v>
      </c>
      <c r="Z28" s="13">
        <f>IF(MONTH(DATE(CalYear,12,1)-WEEKDAY(DATE(CalYear,12,1),IF(WeekStart="Monday",2,1))+1+0)=12,DATE(CalYear,12,1)-WEEKDAY(DATE(CalYear,12,1),IF(WeekStart="Monday",2,1))+1+0,"")</f>
        <v>0</v>
      </c>
      <c r="AA28" s="13">
        <f>IF(MONTH(DATE(CalYear,12,1)-WEEKDAY(DATE(CalYear,12,1),IF(WeekStart="Monday",2,1))+1+1)=12,DATE(CalYear,12,1)-WEEKDAY(DATE(CalYear,12,1),IF(WeekStart="Monday",2,1))+1+1,"")</f>
        <v>0</v>
      </c>
      <c r="AB28" s="13">
        <f>IF(MONTH(DATE(CalYear,12,1)-WEEKDAY(DATE(CalYear,12,1),IF(WeekStart="Monday",2,1))+1+2)=12,DATE(CalYear,12,1)-WEEKDAY(DATE(CalYear,12,1),IF(WeekStart="Monday",2,1))+1+2,"")</f>
        <v>0</v>
      </c>
      <c r="AC28" s="13">
        <f>IF(MONTH(DATE(CalYear,12,1)-WEEKDAY(DATE(CalYear,12,1),IF(WeekStart="Monday",2,1))+1+3)=12,DATE(CalYear,12,1)-WEEKDAY(DATE(CalYear,12,1),IF(WeekStart="Monday",2,1))+1+3,"")</f>
        <v>0</v>
      </c>
      <c r="AD28" s="13">
        <f>IF(MONTH(DATE(CalYear,12,1)-WEEKDAY(DATE(CalYear,12,1),IF(WeekStart="Monday",2,1))+1+4)=12,DATE(CalYear,12,1)-WEEKDAY(DATE(CalYear,12,1),IF(WeekStart="Monday",2,1))+1+4,"")</f>
        <v>0</v>
      </c>
      <c r="AE28" s="13">
        <f>IF(MONTH(DATE(CalYear,12,1)-WEEKDAY(DATE(CalYear,12,1),IF(WeekStart="Monday",2,1))+1+5)=12,DATE(CalYear,12,1)-WEEKDAY(DATE(CalYear,12,1),IF(WeekStart="Monday",2,1))+1+5,"")</f>
        <v>0</v>
      </c>
      <c r="AF28" s="13">
        <f>IF(MONTH(DATE(CalYear,12,1)-WEEKDAY(DATE(CalYear,12,1),IF(WeekStart="Monday",2,1))+1+6)=12,DATE(CalYear,12,1)-WEEKDAY(DATE(CalYear,12,1),IF(WeekStart="Monday",2,1))+1+6,"")</f>
        <v>0</v>
      </c>
      <c r="AH28" s="9" t="s">
        <v>27</v>
      </c>
      <c r="AI28" s="10">
        <f>DATE(CalYear,10,31)</f>
        <v>0</v>
      </c>
      <c r="AJ28" s="11" t="s">
        <v>21</v>
      </c>
    </row>
    <row r="29" spans="2:36" ht="19" customHeight="1">
      <c r="B29" s="13">
        <f>IF(MONTH(DATE(CalYear,9,1)-WEEKDAY(DATE(CalYear,9,1),IF(WeekStart="Monday",2,1))+1+7)=9,DATE(CalYear,9,1)-WEEKDAY(DATE(CalYear,9,1),IF(WeekStart="Monday",2,1))+1+7,"")</f>
        <v>0</v>
      </c>
      <c r="C29" s="13">
        <f>IF(MONTH(DATE(CalYear,9,1)-WEEKDAY(DATE(CalYear,9,1),IF(WeekStart="Monday",2,1))+1+8)=9,DATE(CalYear,9,1)-WEEKDAY(DATE(CalYear,9,1),IF(WeekStart="Monday",2,1))+1+8,"")</f>
        <v>0</v>
      </c>
      <c r="D29" s="13">
        <f>IF(MONTH(DATE(CalYear,9,1)-WEEKDAY(DATE(CalYear,9,1),IF(WeekStart="Monday",2,1))+1+9)=9,DATE(CalYear,9,1)-WEEKDAY(DATE(CalYear,9,1),IF(WeekStart="Monday",2,1))+1+9,"")</f>
        <v>0</v>
      </c>
      <c r="E29" s="13">
        <f>IF(MONTH(DATE(CalYear,9,1)-WEEKDAY(DATE(CalYear,9,1),IF(WeekStart="Monday",2,1))+1+10)=9,DATE(CalYear,9,1)-WEEKDAY(DATE(CalYear,9,1),IF(WeekStart="Monday",2,1))+1+10,"")</f>
        <v>0</v>
      </c>
      <c r="F29" s="13">
        <f>IF(MONTH(DATE(CalYear,9,1)-WEEKDAY(DATE(CalYear,9,1),IF(WeekStart="Monday",2,1))+1+11)=9,DATE(CalYear,9,1)-WEEKDAY(DATE(CalYear,9,1),IF(WeekStart="Monday",2,1))+1+11,"")</f>
        <v>0</v>
      </c>
      <c r="G29" s="13">
        <f>IF(MONTH(DATE(CalYear,9,1)-WEEKDAY(DATE(CalYear,9,1),IF(WeekStart="Monday",2,1))+1+12)=9,DATE(CalYear,9,1)-WEEKDAY(DATE(CalYear,9,1),IF(WeekStart="Monday",2,1))+1+12,"")</f>
        <v>0</v>
      </c>
      <c r="H29" s="13">
        <f>IF(MONTH(DATE(CalYear,9,1)-WEEKDAY(DATE(CalYear,9,1),IF(WeekStart="Monday",2,1))+1+13)=9,DATE(CalYear,9,1)-WEEKDAY(DATE(CalYear,9,1),IF(WeekStart="Monday",2,1))+1+13,"")</f>
        <v>0</v>
      </c>
      <c r="J29" s="13">
        <f>IF(MONTH(DATE(CalYear,10,1)-WEEKDAY(DATE(CalYear,10,1),IF(WeekStart="Monday",2,1))+1+7)=10,DATE(CalYear,10,1)-WEEKDAY(DATE(CalYear,10,1),IF(WeekStart="Monday",2,1))+1+7,"")</f>
        <v>0</v>
      </c>
      <c r="K29" s="13">
        <f>IF(MONTH(DATE(CalYear,10,1)-WEEKDAY(DATE(CalYear,10,1),IF(WeekStart="Monday",2,1))+1+8)=10,DATE(CalYear,10,1)-WEEKDAY(DATE(CalYear,10,1),IF(WeekStart="Monday",2,1))+1+8,"")</f>
        <v>0</v>
      </c>
      <c r="L29" s="13">
        <f>IF(MONTH(DATE(CalYear,10,1)-WEEKDAY(DATE(CalYear,10,1),IF(WeekStart="Monday",2,1))+1+9)=10,DATE(CalYear,10,1)-WEEKDAY(DATE(CalYear,10,1),IF(WeekStart="Monday",2,1))+1+9,"")</f>
        <v>0</v>
      </c>
      <c r="M29" s="13">
        <f>IF(MONTH(DATE(CalYear,10,1)-WEEKDAY(DATE(CalYear,10,1),IF(WeekStart="Monday",2,1))+1+10)=10,DATE(CalYear,10,1)-WEEKDAY(DATE(CalYear,10,1),IF(WeekStart="Monday",2,1))+1+10,"")</f>
        <v>0</v>
      </c>
      <c r="N29" s="13">
        <f>IF(MONTH(DATE(CalYear,10,1)-WEEKDAY(DATE(CalYear,10,1),IF(WeekStart="Monday",2,1))+1+11)=10,DATE(CalYear,10,1)-WEEKDAY(DATE(CalYear,10,1),IF(WeekStart="Monday",2,1))+1+11,"")</f>
        <v>0</v>
      </c>
      <c r="O29" s="13">
        <f>IF(MONTH(DATE(CalYear,10,1)-WEEKDAY(DATE(CalYear,10,1),IF(WeekStart="Monday",2,1))+1+12)=10,DATE(CalYear,10,1)-WEEKDAY(DATE(CalYear,10,1),IF(WeekStart="Monday",2,1))+1+12,"")</f>
        <v>0</v>
      </c>
      <c r="P29" s="13">
        <f>IF(MONTH(DATE(CalYear,10,1)-WEEKDAY(DATE(CalYear,10,1),IF(WeekStart="Monday",2,1))+1+13)=10,DATE(CalYear,10,1)-WEEKDAY(DATE(CalYear,10,1),IF(WeekStart="Monday",2,1))+1+13,"")</f>
        <v>0</v>
      </c>
      <c r="R29" s="13">
        <f>IF(MONTH(DATE(CalYear,11,1)-WEEKDAY(DATE(CalYear,11,1),IF(WeekStart="Monday",2,1))+1+7)=11,DATE(CalYear,11,1)-WEEKDAY(DATE(CalYear,11,1),IF(WeekStart="Monday",2,1))+1+7,"")</f>
        <v>0</v>
      </c>
      <c r="S29" s="13">
        <f>IF(MONTH(DATE(CalYear,11,1)-WEEKDAY(DATE(CalYear,11,1),IF(WeekStart="Monday",2,1))+1+8)=11,DATE(CalYear,11,1)-WEEKDAY(DATE(CalYear,11,1),IF(WeekStart="Monday",2,1))+1+8,"")</f>
        <v>0</v>
      </c>
      <c r="T29" s="13">
        <f>IF(MONTH(DATE(CalYear,11,1)-WEEKDAY(DATE(CalYear,11,1),IF(WeekStart="Monday",2,1))+1+9)=11,DATE(CalYear,11,1)-WEEKDAY(DATE(CalYear,11,1),IF(WeekStart="Monday",2,1))+1+9,"")</f>
        <v>0</v>
      </c>
      <c r="U29" s="13">
        <f>IF(MONTH(DATE(CalYear,11,1)-WEEKDAY(DATE(CalYear,11,1),IF(WeekStart="Monday",2,1))+1+10)=11,DATE(CalYear,11,1)-WEEKDAY(DATE(CalYear,11,1),IF(WeekStart="Monday",2,1))+1+10,"")</f>
        <v>0</v>
      </c>
      <c r="V29" s="13">
        <f>IF(MONTH(DATE(CalYear,11,1)-WEEKDAY(DATE(CalYear,11,1),IF(WeekStart="Monday",2,1))+1+11)=11,DATE(CalYear,11,1)-WEEKDAY(DATE(CalYear,11,1),IF(WeekStart="Monday",2,1))+1+11,"")</f>
        <v>0</v>
      </c>
      <c r="W29" s="13">
        <f>IF(MONTH(DATE(CalYear,11,1)-WEEKDAY(DATE(CalYear,11,1),IF(WeekStart="Monday",2,1))+1+12)=11,DATE(CalYear,11,1)-WEEKDAY(DATE(CalYear,11,1),IF(WeekStart="Monday",2,1))+1+12,"")</f>
        <v>0</v>
      </c>
      <c r="X29" s="13">
        <f>IF(MONTH(DATE(CalYear,11,1)-WEEKDAY(DATE(CalYear,11,1),IF(WeekStart="Monday",2,1))+1+13)=11,DATE(CalYear,11,1)-WEEKDAY(DATE(CalYear,11,1),IF(WeekStart="Monday",2,1))+1+13,"")</f>
        <v>0</v>
      </c>
      <c r="Z29" s="13">
        <f>IF(MONTH(DATE(CalYear,12,1)-WEEKDAY(DATE(CalYear,12,1),IF(WeekStart="Monday",2,1))+1+7)=12,DATE(CalYear,12,1)-WEEKDAY(DATE(CalYear,12,1),IF(WeekStart="Monday",2,1))+1+7,"")</f>
        <v>0</v>
      </c>
      <c r="AA29" s="13">
        <f>IF(MONTH(DATE(CalYear,12,1)-WEEKDAY(DATE(CalYear,12,1),IF(WeekStart="Monday",2,1))+1+8)=12,DATE(CalYear,12,1)-WEEKDAY(DATE(CalYear,12,1),IF(WeekStart="Monday",2,1))+1+8,"")</f>
        <v>0</v>
      </c>
      <c r="AB29" s="13">
        <f>IF(MONTH(DATE(CalYear,12,1)-WEEKDAY(DATE(CalYear,12,1),IF(WeekStart="Monday",2,1))+1+9)=12,DATE(CalYear,12,1)-WEEKDAY(DATE(CalYear,12,1),IF(WeekStart="Monday",2,1))+1+9,"")</f>
        <v>0</v>
      </c>
      <c r="AC29" s="13">
        <f>IF(MONTH(DATE(CalYear,12,1)-WEEKDAY(DATE(CalYear,12,1),IF(WeekStart="Monday",2,1))+1+10)=12,DATE(CalYear,12,1)-WEEKDAY(DATE(CalYear,12,1),IF(WeekStart="Monday",2,1))+1+10,"")</f>
        <v>0</v>
      </c>
      <c r="AD29" s="13">
        <f>IF(MONTH(DATE(CalYear,12,1)-WEEKDAY(DATE(CalYear,12,1),IF(WeekStart="Monday",2,1))+1+11)=12,DATE(CalYear,12,1)-WEEKDAY(DATE(CalYear,12,1),IF(WeekStart="Monday",2,1))+1+11,"")</f>
        <v>0</v>
      </c>
      <c r="AE29" s="13">
        <f>IF(MONTH(DATE(CalYear,12,1)-WEEKDAY(DATE(CalYear,12,1),IF(WeekStart="Monday",2,1))+1+12)=12,DATE(CalYear,12,1)-WEEKDAY(DATE(CalYear,12,1),IF(WeekStart="Monday",2,1))+1+12,"")</f>
        <v>0</v>
      </c>
      <c r="AF29" s="13">
        <f>IF(MONTH(DATE(CalYear,12,1)-WEEKDAY(DATE(CalYear,12,1),IF(WeekStart="Monday",2,1))+1+13)=12,DATE(CalYear,12,1)-WEEKDAY(DATE(CalYear,12,1),IF(WeekStart="Monday",2,1))+1+13,"")</f>
        <v>0</v>
      </c>
      <c r="AH29" s="9" t="s">
        <v>28</v>
      </c>
      <c r="AI29" s="10">
        <f>DATE(CalYear,11,1)+MOD(1-WEEKDAY(DATE(CalYear,11,1)),7)+0</f>
        <v>0</v>
      </c>
      <c r="AJ29" s="11" t="s">
        <v>21</v>
      </c>
    </row>
    <row r="30" spans="2:36" ht="19" customHeight="1">
      <c r="B30" s="13">
        <f>IF(MONTH(DATE(CalYear,9,1)-WEEKDAY(DATE(CalYear,9,1),IF(WeekStart="Monday",2,1))+1+14)=9,DATE(CalYear,9,1)-WEEKDAY(DATE(CalYear,9,1),IF(WeekStart="Monday",2,1))+1+14,"")</f>
        <v>0</v>
      </c>
      <c r="C30" s="13">
        <f>IF(MONTH(DATE(CalYear,9,1)-WEEKDAY(DATE(CalYear,9,1),IF(WeekStart="Monday",2,1))+1+15)=9,DATE(CalYear,9,1)-WEEKDAY(DATE(CalYear,9,1),IF(WeekStart="Monday",2,1))+1+15,"")</f>
        <v>0</v>
      </c>
      <c r="D30" s="13">
        <f>IF(MONTH(DATE(CalYear,9,1)-WEEKDAY(DATE(CalYear,9,1),IF(WeekStart="Monday",2,1))+1+16)=9,DATE(CalYear,9,1)-WEEKDAY(DATE(CalYear,9,1),IF(WeekStart="Monday",2,1))+1+16,"")</f>
        <v>0</v>
      </c>
      <c r="E30" s="13">
        <f>IF(MONTH(DATE(CalYear,9,1)-WEEKDAY(DATE(CalYear,9,1),IF(WeekStart="Monday",2,1))+1+17)=9,DATE(CalYear,9,1)-WEEKDAY(DATE(CalYear,9,1),IF(WeekStart="Monday",2,1))+1+17,"")</f>
        <v>0</v>
      </c>
      <c r="F30" s="13">
        <f>IF(MONTH(DATE(CalYear,9,1)-WEEKDAY(DATE(CalYear,9,1),IF(WeekStart="Monday",2,1))+1+18)=9,DATE(CalYear,9,1)-WEEKDAY(DATE(CalYear,9,1),IF(WeekStart="Monday",2,1))+1+18,"")</f>
        <v>0</v>
      </c>
      <c r="G30" s="13">
        <f>IF(MONTH(DATE(CalYear,9,1)-WEEKDAY(DATE(CalYear,9,1),IF(WeekStart="Monday",2,1))+1+19)=9,DATE(CalYear,9,1)-WEEKDAY(DATE(CalYear,9,1),IF(WeekStart="Monday",2,1))+1+19,"")</f>
        <v>0</v>
      </c>
      <c r="H30" s="13">
        <f>IF(MONTH(DATE(CalYear,9,1)-WEEKDAY(DATE(CalYear,9,1),IF(WeekStart="Monday",2,1))+1+20)=9,DATE(CalYear,9,1)-WEEKDAY(DATE(CalYear,9,1),IF(WeekStart="Monday",2,1))+1+20,"")</f>
        <v>0</v>
      </c>
      <c r="J30" s="13">
        <f>IF(MONTH(DATE(CalYear,10,1)-WEEKDAY(DATE(CalYear,10,1),IF(WeekStart="Monday",2,1))+1+14)=10,DATE(CalYear,10,1)-WEEKDAY(DATE(CalYear,10,1),IF(WeekStart="Monday",2,1))+1+14,"")</f>
        <v>0</v>
      </c>
      <c r="K30" s="13">
        <f>IF(MONTH(DATE(CalYear,10,1)-WEEKDAY(DATE(CalYear,10,1),IF(WeekStart="Monday",2,1))+1+15)=10,DATE(CalYear,10,1)-WEEKDAY(DATE(CalYear,10,1),IF(WeekStart="Monday",2,1))+1+15,"")</f>
        <v>0</v>
      </c>
      <c r="L30" s="13">
        <f>IF(MONTH(DATE(CalYear,10,1)-WEEKDAY(DATE(CalYear,10,1),IF(WeekStart="Monday",2,1))+1+16)=10,DATE(CalYear,10,1)-WEEKDAY(DATE(CalYear,10,1),IF(WeekStart="Monday",2,1))+1+16,"")</f>
        <v>0</v>
      </c>
      <c r="M30" s="13">
        <f>IF(MONTH(DATE(CalYear,10,1)-WEEKDAY(DATE(CalYear,10,1),IF(WeekStart="Monday",2,1))+1+17)=10,DATE(CalYear,10,1)-WEEKDAY(DATE(CalYear,10,1),IF(WeekStart="Monday",2,1))+1+17,"")</f>
        <v>0</v>
      </c>
      <c r="N30" s="13">
        <f>IF(MONTH(DATE(CalYear,10,1)-WEEKDAY(DATE(CalYear,10,1),IF(WeekStart="Monday",2,1))+1+18)=10,DATE(CalYear,10,1)-WEEKDAY(DATE(CalYear,10,1),IF(WeekStart="Monday",2,1))+1+18,"")</f>
        <v>0</v>
      </c>
      <c r="O30" s="13">
        <f>IF(MONTH(DATE(CalYear,10,1)-WEEKDAY(DATE(CalYear,10,1),IF(WeekStart="Monday",2,1))+1+19)=10,DATE(CalYear,10,1)-WEEKDAY(DATE(CalYear,10,1),IF(WeekStart="Monday",2,1))+1+19,"")</f>
        <v>0</v>
      </c>
      <c r="P30" s="13">
        <f>IF(MONTH(DATE(CalYear,10,1)-WEEKDAY(DATE(CalYear,10,1),IF(WeekStart="Monday",2,1))+1+20)=10,DATE(CalYear,10,1)-WEEKDAY(DATE(CalYear,10,1),IF(WeekStart="Monday",2,1))+1+20,"")</f>
        <v>0</v>
      </c>
      <c r="R30" s="13">
        <f>IF(MONTH(DATE(CalYear,11,1)-WEEKDAY(DATE(CalYear,11,1),IF(WeekStart="Monday",2,1))+1+14)=11,DATE(CalYear,11,1)-WEEKDAY(DATE(CalYear,11,1),IF(WeekStart="Monday",2,1))+1+14,"")</f>
        <v>0</v>
      </c>
      <c r="S30" s="13">
        <f>IF(MONTH(DATE(CalYear,11,1)-WEEKDAY(DATE(CalYear,11,1),IF(WeekStart="Monday",2,1))+1+15)=11,DATE(CalYear,11,1)-WEEKDAY(DATE(CalYear,11,1),IF(WeekStart="Monday",2,1))+1+15,"")</f>
        <v>0</v>
      </c>
      <c r="T30" s="13">
        <f>IF(MONTH(DATE(CalYear,11,1)-WEEKDAY(DATE(CalYear,11,1),IF(WeekStart="Monday",2,1))+1+16)=11,DATE(CalYear,11,1)-WEEKDAY(DATE(CalYear,11,1),IF(WeekStart="Monday",2,1))+1+16,"")</f>
        <v>0</v>
      </c>
      <c r="U30" s="13">
        <f>IF(MONTH(DATE(CalYear,11,1)-WEEKDAY(DATE(CalYear,11,1),IF(WeekStart="Monday",2,1))+1+17)=11,DATE(CalYear,11,1)-WEEKDAY(DATE(CalYear,11,1),IF(WeekStart="Monday",2,1))+1+17,"")</f>
        <v>0</v>
      </c>
      <c r="V30" s="13">
        <f>IF(MONTH(DATE(CalYear,11,1)-WEEKDAY(DATE(CalYear,11,1),IF(WeekStart="Monday",2,1))+1+18)=11,DATE(CalYear,11,1)-WEEKDAY(DATE(CalYear,11,1),IF(WeekStart="Monday",2,1))+1+18,"")</f>
        <v>0</v>
      </c>
      <c r="W30" s="13">
        <f>IF(MONTH(DATE(CalYear,11,1)-WEEKDAY(DATE(CalYear,11,1),IF(WeekStart="Monday",2,1))+1+19)=11,DATE(CalYear,11,1)-WEEKDAY(DATE(CalYear,11,1),IF(WeekStart="Monday",2,1))+1+19,"")</f>
        <v>0</v>
      </c>
      <c r="X30" s="13">
        <f>IF(MONTH(DATE(CalYear,11,1)-WEEKDAY(DATE(CalYear,11,1),IF(WeekStart="Monday",2,1))+1+20)=11,DATE(CalYear,11,1)-WEEKDAY(DATE(CalYear,11,1),IF(WeekStart="Monday",2,1))+1+20,"")</f>
        <v>0</v>
      </c>
      <c r="Z30" s="13">
        <f>IF(MONTH(DATE(CalYear,12,1)-WEEKDAY(DATE(CalYear,12,1),IF(WeekStart="Monday",2,1))+1+14)=12,DATE(CalYear,12,1)-WEEKDAY(DATE(CalYear,12,1),IF(WeekStart="Monday",2,1))+1+14,"")</f>
        <v>0</v>
      </c>
      <c r="AA30" s="13">
        <f>IF(MONTH(DATE(CalYear,12,1)-WEEKDAY(DATE(CalYear,12,1),IF(WeekStart="Monday",2,1))+1+15)=12,DATE(CalYear,12,1)-WEEKDAY(DATE(CalYear,12,1),IF(WeekStart="Monday",2,1))+1+15,"")</f>
        <v>0</v>
      </c>
      <c r="AB30" s="13">
        <f>IF(MONTH(DATE(CalYear,12,1)-WEEKDAY(DATE(CalYear,12,1),IF(WeekStart="Monday",2,1))+1+16)=12,DATE(CalYear,12,1)-WEEKDAY(DATE(CalYear,12,1),IF(WeekStart="Monday",2,1))+1+16,"")</f>
        <v>0</v>
      </c>
      <c r="AC30" s="13">
        <f>IF(MONTH(DATE(CalYear,12,1)-WEEKDAY(DATE(CalYear,12,1),IF(WeekStart="Monday",2,1))+1+17)=12,DATE(CalYear,12,1)-WEEKDAY(DATE(CalYear,12,1),IF(WeekStart="Monday",2,1))+1+17,"")</f>
        <v>0</v>
      </c>
      <c r="AD30" s="13">
        <f>IF(MONTH(DATE(CalYear,12,1)-WEEKDAY(DATE(CalYear,12,1),IF(WeekStart="Monday",2,1))+1+18)=12,DATE(CalYear,12,1)-WEEKDAY(DATE(CalYear,12,1),IF(WeekStart="Monday",2,1))+1+18,"")</f>
        <v>0</v>
      </c>
      <c r="AE30" s="13">
        <f>IF(MONTH(DATE(CalYear,12,1)-WEEKDAY(DATE(CalYear,12,1),IF(WeekStart="Monday",2,1))+1+19)=12,DATE(CalYear,12,1)-WEEKDAY(DATE(CalYear,12,1),IF(WeekStart="Monday",2,1))+1+19,"")</f>
        <v>0</v>
      </c>
      <c r="AF30" s="13">
        <f>IF(MONTH(DATE(CalYear,12,1)-WEEKDAY(DATE(CalYear,12,1),IF(WeekStart="Monday",2,1))+1+20)=12,DATE(CalYear,12,1)-WEEKDAY(DATE(CalYear,12,1),IF(WeekStart="Monday",2,1))+1+20,"")</f>
        <v>0</v>
      </c>
      <c r="AH30" s="9" t="s">
        <v>29</v>
      </c>
      <c r="AI30" s="10">
        <f>DATE(CalYear,12,24)</f>
        <v>0</v>
      </c>
      <c r="AJ30" s="11" t="s">
        <v>21</v>
      </c>
    </row>
    <row r="31" spans="2:36" ht="19" customHeight="1">
      <c r="B31" s="13">
        <f>IF(MONTH(DATE(CalYear,9,1)-WEEKDAY(DATE(CalYear,9,1),IF(WeekStart="Monday",2,1))+1+21)=9,DATE(CalYear,9,1)-WEEKDAY(DATE(CalYear,9,1),IF(WeekStart="Monday",2,1))+1+21,"")</f>
        <v>0</v>
      </c>
      <c r="C31" s="13">
        <f>IF(MONTH(DATE(CalYear,9,1)-WEEKDAY(DATE(CalYear,9,1),IF(WeekStart="Monday",2,1))+1+22)=9,DATE(CalYear,9,1)-WEEKDAY(DATE(CalYear,9,1),IF(WeekStart="Monday",2,1))+1+22,"")</f>
        <v>0</v>
      </c>
      <c r="D31" s="13">
        <f>IF(MONTH(DATE(CalYear,9,1)-WEEKDAY(DATE(CalYear,9,1),IF(WeekStart="Monday",2,1))+1+23)=9,DATE(CalYear,9,1)-WEEKDAY(DATE(CalYear,9,1),IF(WeekStart="Monday",2,1))+1+23,"")</f>
        <v>0</v>
      </c>
      <c r="E31" s="13">
        <f>IF(MONTH(DATE(CalYear,9,1)-WEEKDAY(DATE(CalYear,9,1),IF(WeekStart="Monday",2,1))+1+24)=9,DATE(CalYear,9,1)-WEEKDAY(DATE(CalYear,9,1),IF(WeekStart="Monday",2,1))+1+24,"")</f>
        <v>0</v>
      </c>
      <c r="F31" s="13">
        <f>IF(MONTH(DATE(CalYear,9,1)-WEEKDAY(DATE(CalYear,9,1),IF(WeekStart="Monday",2,1))+1+25)=9,DATE(CalYear,9,1)-WEEKDAY(DATE(CalYear,9,1),IF(WeekStart="Monday",2,1))+1+25,"")</f>
        <v>0</v>
      </c>
      <c r="G31" s="13">
        <f>IF(MONTH(DATE(CalYear,9,1)-WEEKDAY(DATE(CalYear,9,1),IF(WeekStart="Monday",2,1))+1+26)=9,DATE(CalYear,9,1)-WEEKDAY(DATE(CalYear,9,1),IF(WeekStart="Monday",2,1))+1+26,"")</f>
        <v>0</v>
      </c>
      <c r="H31" s="13">
        <f>IF(MONTH(DATE(CalYear,9,1)-WEEKDAY(DATE(CalYear,9,1),IF(WeekStart="Monday",2,1))+1+27)=9,DATE(CalYear,9,1)-WEEKDAY(DATE(CalYear,9,1),IF(WeekStart="Monday",2,1))+1+27,"")</f>
        <v>0</v>
      </c>
      <c r="J31" s="13">
        <f>IF(MONTH(DATE(CalYear,10,1)-WEEKDAY(DATE(CalYear,10,1),IF(WeekStart="Monday",2,1))+1+21)=10,DATE(CalYear,10,1)-WEEKDAY(DATE(CalYear,10,1),IF(WeekStart="Monday",2,1))+1+21,"")</f>
        <v>0</v>
      </c>
      <c r="K31" s="13">
        <f>IF(MONTH(DATE(CalYear,10,1)-WEEKDAY(DATE(CalYear,10,1),IF(WeekStart="Monday",2,1))+1+22)=10,DATE(CalYear,10,1)-WEEKDAY(DATE(CalYear,10,1),IF(WeekStart="Monday",2,1))+1+22,"")</f>
        <v>0</v>
      </c>
      <c r="L31" s="13">
        <f>IF(MONTH(DATE(CalYear,10,1)-WEEKDAY(DATE(CalYear,10,1),IF(WeekStart="Monday",2,1))+1+23)=10,DATE(CalYear,10,1)-WEEKDAY(DATE(CalYear,10,1),IF(WeekStart="Monday",2,1))+1+23,"")</f>
        <v>0</v>
      </c>
      <c r="M31" s="13">
        <f>IF(MONTH(DATE(CalYear,10,1)-WEEKDAY(DATE(CalYear,10,1),IF(WeekStart="Monday",2,1))+1+24)=10,DATE(CalYear,10,1)-WEEKDAY(DATE(CalYear,10,1),IF(WeekStart="Monday",2,1))+1+24,"")</f>
        <v>0</v>
      </c>
      <c r="N31" s="13">
        <f>IF(MONTH(DATE(CalYear,10,1)-WEEKDAY(DATE(CalYear,10,1),IF(WeekStart="Monday",2,1))+1+25)=10,DATE(CalYear,10,1)-WEEKDAY(DATE(CalYear,10,1),IF(WeekStart="Monday",2,1))+1+25,"")</f>
        <v>0</v>
      </c>
      <c r="O31" s="13">
        <f>IF(MONTH(DATE(CalYear,10,1)-WEEKDAY(DATE(CalYear,10,1),IF(WeekStart="Monday",2,1))+1+26)=10,DATE(CalYear,10,1)-WEEKDAY(DATE(CalYear,10,1),IF(WeekStart="Monday",2,1))+1+26,"")</f>
        <v>0</v>
      </c>
      <c r="P31" s="13">
        <f>IF(MONTH(DATE(CalYear,10,1)-WEEKDAY(DATE(CalYear,10,1),IF(WeekStart="Monday",2,1))+1+27)=10,DATE(CalYear,10,1)-WEEKDAY(DATE(CalYear,10,1),IF(WeekStart="Monday",2,1))+1+27,"")</f>
        <v>0</v>
      </c>
      <c r="R31" s="13">
        <f>IF(MONTH(DATE(CalYear,11,1)-WEEKDAY(DATE(CalYear,11,1),IF(WeekStart="Monday",2,1))+1+21)=11,DATE(CalYear,11,1)-WEEKDAY(DATE(CalYear,11,1),IF(WeekStart="Monday",2,1))+1+21,"")</f>
        <v>0</v>
      </c>
      <c r="S31" s="13">
        <f>IF(MONTH(DATE(CalYear,11,1)-WEEKDAY(DATE(CalYear,11,1),IF(WeekStart="Monday",2,1))+1+22)=11,DATE(CalYear,11,1)-WEEKDAY(DATE(CalYear,11,1),IF(WeekStart="Monday",2,1))+1+22,"")</f>
        <v>0</v>
      </c>
      <c r="T31" s="13">
        <f>IF(MONTH(DATE(CalYear,11,1)-WEEKDAY(DATE(CalYear,11,1),IF(WeekStart="Monday",2,1))+1+23)=11,DATE(CalYear,11,1)-WEEKDAY(DATE(CalYear,11,1),IF(WeekStart="Monday",2,1))+1+23,"")</f>
        <v>0</v>
      </c>
      <c r="U31" s="13">
        <f>IF(MONTH(DATE(CalYear,11,1)-WEEKDAY(DATE(CalYear,11,1),IF(WeekStart="Monday",2,1))+1+24)=11,DATE(CalYear,11,1)-WEEKDAY(DATE(CalYear,11,1),IF(WeekStart="Monday",2,1))+1+24,"")</f>
        <v>0</v>
      </c>
      <c r="V31" s="13">
        <f>IF(MONTH(DATE(CalYear,11,1)-WEEKDAY(DATE(CalYear,11,1),IF(WeekStart="Monday",2,1))+1+25)=11,DATE(CalYear,11,1)-WEEKDAY(DATE(CalYear,11,1),IF(WeekStart="Monday",2,1))+1+25,"")</f>
        <v>0</v>
      </c>
      <c r="W31" s="13">
        <f>IF(MONTH(DATE(CalYear,11,1)-WEEKDAY(DATE(CalYear,11,1),IF(WeekStart="Monday",2,1))+1+26)=11,DATE(CalYear,11,1)-WEEKDAY(DATE(CalYear,11,1),IF(WeekStart="Monday",2,1))+1+26,"")</f>
        <v>0</v>
      </c>
      <c r="X31" s="13">
        <f>IF(MONTH(DATE(CalYear,11,1)-WEEKDAY(DATE(CalYear,11,1),IF(WeekStart="Monday",2,1))+1+27)=11,DATE(CalYear,11,1)-WEEKDAY(DATE(CalYear,11,1),IF(WeekStart="Monday",2,1))+1+27,"")</f>
        <v>0</v>
      </c>
      <c r="Z31" s="13">
        <f>IF(MONTH(DATE(CalYear,12,1)-WEEKDAY(DATE(CalYear,12,1),IF(WeekStart="Monday",2,1))+1+21)=12,DATE(CalYear,12,1)-WEEKDAY(DATE(CalYear,12,1),IF(WeekStart="Monday",2,1))+1+21,"")</f>
        <v>0</v>
      </c>
      <c r="AA31" s="13">
        <f>IF(MONTH(DATE(CalYear,12,1)-WEEKDAY(DATE(CalYear,12,1),IF(WeekStart="Monday",2,1))+1+22)=12,DATE(CalYear,12,1)-WEEKDAY(DATE(CalYear,12,1),IF(WeekStart="Monday",2,1))+1+22,"")</f>
        <v>0</v>
      </c>
      <c r="AB31" s="13">
        <f>IF(MONTH(DATE(CalYear,12,1)-WEEKDAY(DATE(CalYear,12,1),IF(WeekStart="Monday",2,1))+1+23)=12,DATE(CalYear,12,1)-WEEKDAY(DATE(CalYear,12,1),IF(WeekStart="Monday",2,1))+1+23,"")</f>
        <v>0</v>
      </c>
      <c r="AC31" s="13">
        <f>IF(MONTH(DATE(CalYear,12,1)-WEEKDAY(DATE(CalYear,12,1),IF(WeekStart="Monday",2,1))+1+24)=12,DATE(CalYear,12,1)-WEEKDAY(DATE(CalYear,12,1),IF(WeekStart="Monday",2,1))+1+24,"")</f>
        <v>0</v>
      </c>
      <c r="AD31" s="13">
        <f>IF(MONTH(DATE(CalYear,12,1)-WEEKDAY(DATE(CalYear,12,1),IF(WeekStart="Monday",2,1))+1+25)=12,DATE(CalYear,12,1)-WEEKDAY(DATE(CalYear,12,1),IF(WeekStart="Monday",2,1))+1+25,"")</f>
        <v>0</v>
      </c>
      <c r="AE31" s="13">
        <f>IF(MONTH(DATE(CalYear,12,1)-WEEKDAY(DATE(CalYear,12,1),IF(WeekStart="Monday",2,1))+1+26)=12,DATE(CalYear,12,1)-WEEKDAY(DATE(CalYear,12,1),IF(WeekStart="Monday",2,1))+1+26,"")</f>
        <v>0</v>
      </c>
      <c r="AF31" s="13">
        <f>IF(MONTH(DATE(CalYear,12,1)-WEEKDAY(DATE(CalYear,12,1),IF(WeekStart="Monday",2,1))+1+27)=12,DATE(CalYear,12,1)-WEEKDAY(DATE(CalYear,12,1),IF(WeekStart="Monday",2,1))+1+27,"")</f>
        <v>0</v>
      </c>
      <c r="AH31" s="9" t="s">
        <v>30</v>
      </c>
      <c r="AI31" s="10">
        <f>DATE(CalYear,12,31)</f>
        <v>0</v>
      </c>
      <c r="AJ31" s="11" t="s">
        <v>21</v>
      </c>
    </row>
    <row r="32" spans="2:36" ht="19" customHeight="1">
      <c r="B32" s="13">
        <f>IF(MONTH(DATE(CalYear,9,1)-WEEKDAY(DATE(CalYear,9,1),IF(WeekStart="Monday",2,1))+1+28)=9,DATE(CalYear,9,1)-WEEKDAY(DATE(CalYear,9,1),IF(WeekStart="Monday",2,1))+1+28,"")</f>
        <v>0</v>
      </c>
      <c r="C32" s="13">
        <f>IF(MONTH(DATE(CalYear,9,1)-WEEKDAY(DATE(CalYear,9,1),IF(WeekStart="Monday",2,1))+1+29)=9,DATE(CalYear,9,1)-WEEKDAY(DATE(CalYear,9,1),IF(WeekStart="Monday",2,1))+1+29,"")</f>
        <v>0</v>
      </c>
      <c r="D32" s="13">
        <f>IF(MONTH(DATE(CalYear,9,1)-WEEKDAY(DATE(CalYear,9,1),IF(WeekStart="Monday",2,1))+1+30)=9,DATE(CalYear,9,1)-WEEKDAY(DATE(CalYear,9,1),IF(WeekStart="Monday",2,1))+1+30,"")</f>
        <v>0</v>
      </c>
      <c r="E32" s="13">
        <f>IF(MONTH(DATE(CalYear,9,1)-WEEKDAY(DATE(CalYear,9,1),IF(WeekStart="Monday",2,1))+1+31)=9,DATE(CalYear,9,1)-WEEKDAY(DATE(CalYear,9,1),IF(WeekStart="Monday",2,1))+1+31,"")</f>
        <v>0</v>
      </c>
      <c r="F32" s="13">
        <f>IF(MONTH(DATE(CalYear,9,1)-WEEKDAY(DATE(CalYear,9,1),IF(WeekStart="Monday",2,1))+1+32)=9,DATE(CalYear,9,1)-WEEKDAY(DATE(CalYear,9,1),IF(WeekStart="Monday",2,1))+1+32,"")</f>
        <v>0</v>
      </c>
      <c r="G32" s="13">
        <f>IF(MONTH(DATE(CalYear,9,1)-WEEKDAY(DATE(CalYear,9,1),IF(WeekStart="Monday",2,1))+1+33)=9,DATE(CalYear,9,1)-WEEKDAY(DATE(CalYear,9,1),IF(WeekStart="Monday",2,1))+1+33,"")</f>
        <v>0</v>
      </c>
      <c r="H32" s="13">
        <f>IF(MONTH(DATE(CalYear,9,1)-WEEKDAY(DATE(CalYear,9,1),IF(WeekStart="Monday",2,1))+1+34)=9,DATE(CalYear,9,1)-WEEKDAY(DATE(CalYear,9,1),IF(WeekStart="Monday",2,1))+1+34,"")</f>
        <v>0</v>
      </c>
      <c r="J32" s="13">
        <f>IF(MONTH(DATE(CalYear,10,1)-WEEKDAY(DATE(CalYear,10,1),IF(WeekStart="Monday",2,1))+1+28)=10,DATE(CalYear,10,1)-WEEKDAY(DATE(CalYear,10,1),IF(WeekStart="Monday",2,1))+1+28,"")</f>
        <v>0</v>
      </c>
      <c r="K32" s="13">
        <f>IF(MONTH(DATE(CalYear,10,1)-WEEKDAY(DATE(CalYear,10,1),IF(WeekStart="Monday",2,1))+1+29)=10,DATE(CalYear,10,1)-WEEKDAY(DATE(CalYear,10,1),IF(WeekStart="Monday",2,1))+1+29,"")</f>
        <v>0</v>
      </c>
      <c r="L32" s="13">
        <f>IF(MONTH(DATE(CalYear,10,1)-WEEKDAY(DATE(CalYear,10,1),IF(WeekStart="Monday",2,1))+1+30)=10,DATE(CalYear,10,1)-WEEKDAY(DATE(CalYear,10,1),IF(WeekStart="Monday",2,1))+1+30,"")</f>
        <v>0</v>
      </c>
      <c r="M32" s="13">
        <f>IF(MONTH(DATE(CalYear,10,1)-WEEKDAY(DATE(CalYear,10,1),IF(WeekStart="Monday",2,1))+1+31)=10,DATE(CalYear,10,1)-WEEKDAY(DATE(CalYear,10,1),IF(WeekStart="Monday",2,1))+1+31,"")</f>
        <v>0</v>
      </c>
      <c r="N32" s="13">
        <f>IF(MONTH(DATE(CalYear,10,1)-WEEKDAY(DATE(CalYear,10,1),IF(WeekStart="Monday",2,1))+1+32)=10,DATE(CalYear,10,1)-WEEKDAY(DATE(CalYear,10,1),IF(WeekStart="Monday",2,1))+1+32,"")</f>
        <v>0</v>
      </c>
      <c r="O32" s="13">
        <f>IF(MONTH(DATE(CalYear,10,1)-WEEKDAY(DATE(CalYear,10,1),IF(WeekStart="Monday",2,1))+1+33)=10,DATE(CalYear,10,1)-WEEKDAY(DATE(CalYear,10,1),IF(WeekStart="Monday",2,1))+1+33,"")</f>
        <v>0</v>
      </c>
      <c r="P32" s="13">
        <f>IF(MONTH(DATE(CalYear,10,1)-WEEKDAY(DATE(CalYear,10,1),IF(WeekStart="Monday",2,1))+1+34)=10,DATE(CalYear,10,1)-WEEKDAY(DATE(CalYear,10,1),IF(WeekStart="Monday",2,1))+1+34,"")</f>
        <v>0</v>
      </c>
      <c r="R32" s="13">
        <f>IF(MONTH(DATE(CalYear,11,1)-WEEKDAY(DATE(CalYear,11,1),IF(WeekStart="Monday",2,1))+1+28)=11,DATE(CalYear,11,1)-WEEKDAY(DATE(CalYear,11,1),IF(WeekStart="Monday",2,1))+1+28,"")</f>
        <v>0</v>
      </c>
      <c r="S32" s="13">
        <f>IF(MONTH(DATE(CalYear,11,1)-WEEKDAY(DATE(CalYear,11,1),IF(WeekStart="Monday",2,1))+1+29)=11,DATE(CalYear,11,1)-WEEKDAY(DATE(CalYear,11,1),IF(WeekStart="Monday",2,1))+1+29,"")</f>
        <v>0</v>
      </c>
      <c r="T32" s="13">
        <f>IF(MONTH(DATE(CalYear,11,1)-WEEKDAY(DATE(CalYear,11,1),IF(WeekStart="Monday",2,1))+1+30)=11,DATE(CalYear,11,1)-WEEKDAY(DATE(CalYear,11,1),IF(WeekStart="Monday",2,1))+1+30,"")</f>
        <v>0</v>
      </c>
      <c r="U32" s="13">
        <f>IF(MONTH(DATE(CalYear,11,1)-WEEKDAY(DATE(CalYear,11,1),IF(WeekStart="Monday",2,1))+1+31)=11,DATE(CalYear,11,1)-WEEKDAY(DATE(CalYear,11,1),IF(WeekStart="Monday",2,1))+1+31,"")</f>
        <v>0</v>
      </c>
      <c r="V32" s="13">
        <f>IF(MONTH(DATE(CalYear,11,1)-WEEKDAY(DATE(CalYear,11,1),IF(WeekStart="Monday",2,1))+1+32)=11,DATE(CalYear,11,1)-WEEKDAY(DATE(CalYear,11,1),IF(WeekStart="Monday",2,1))+1+32,"")</f>
        <v>0</v>
      </c>
      <c r="W32" s="13">
        <f>IF(MONTH(DATE(CalYear,11,1)-WEEKDAY(DATE(CalYear,11,1),IF(WeekStart="Monday",2,1))+1+33)=11,DATE(CalYear,11,1)-WEEKDAY(DATE(CalYear,11,1),IF(WeekStart="Monday",2,1))+1+33,"")</f>
        <v>0</v>
      </c>
      <c r="X32" s="13">
        <f>IF(MONTH(DATE(CalYear,11,1)-WEEKDAY(DATE(CalYear,11,1),IF(WeekStart="Monday",2,1))+1+34)=11,DATE(CalYear,11,1)-WEEKDAY(DATE(CalYear,11,1),IF(WeekStart="Monday",2,1))+1+34,"")</f>
        <v>0</v>
      </c>
      <c r="Z32" s="13">
        <f>IF(MONTH(DATE(CalYear,12,1)-WEEKDAY(DATE(CalYear,12,1),IF(WeekStart="Monday",2,1))+1+28)=12,DATE(CalYear,12,1)-WEEKDAY(DATE(CalYear,12,1),IF(WeekStart="Monday",2,1))+1+28,"")</f>
        <v>0</v>
      </c>
      <c r="AA32" s="13">
        <f>IF(MONTH(DATE(CalYear,12,1)-WEEKDAY(DATE(CalYear,12,1),IF(WeekStart="Monday",2,1))+1+29)=12,DATE(CalYear,12,1)-WEEKDAY(DATE(CalYear,12,1),IF(WeekStart="Monday",2,1))+1+29,"")</f>
        <v>0</v>
      </c>
      <c r="AB32" s="13">
        <f>IF(MONTH(DATE(CalYear,12,1)-WEEKDAY(DATE(CalYear,12,1),IF(WeekStart="Monday",2,1))+1+30)=12,DATE(CalYear,12,1)-WEEKDAY(DATE(CalYear,12,1),IF(WeekStart="Monday",2,1))+1+30,"")</f>
        <v>0</v>
      </c>
      <c r="AC32" s="13">
        <f>IF(MONTH(DATE(CalYear,12,1)-WEEKDAY(DATE(CalYear,12,1),IF(WeekStart="Monday",2,1))+1+31)=12,DATE(CalYear,12,1)-WEEKDAY(DATE(CalYear,12,1),IF(WeekStart="Monday",2,1))+1+31,"")</f>
        <v>0</v>
      </c>
      <c r="AD32" s="13">
        <f>IF(MONTH(DATE(CalYear,12,1)-WEEKDAY(DATE(CalYear,12,1),IF(WeekStart="Monday",2,1))+1+32)=12,DATE(CalYear,12,1)-WEEKDAY(DATE(CalYear,12,1),IF(WeekStart="Monday",2,1))+1+32,"")</f>
        <v>0</v>
      </c>
      <c r="AE32" s="13">
        <f>IF(MONTH(DATE(CalYear,12,1)-WEEKDAY(DATE(CalYear,12,1),IF(WeekStart="Monday",2,1))+1+33)=12,DATE(CalYear,12,1)-WEEKDAY(DATE(CalYear,12,1),IF(WeekStart="Monday",2,1))+1+33,"")</f>
        <v>0</v>
      </c>
      <c r="AF32" s="13">
        <f>IF(MONTH(DATE(CalYear,12,1)-WEEKDAY(DATE(CalYear,12,1),IF(WeekStart="Monday",2,1))+1+34)=12,DATE(CalYear,12,1)-WEEKDAY(DATE(CalYear,12,1),IF(WeekStart="Monday",2,1))+1+34,"")</f>
        <v>0</v>
      </c>
      <c r="AH32" s="9"/>
      <c r="AI32" s="10"/>
      <c r="AJ32" s="11"/>
    </row>
    <row r="33" spans="2:36" ht="19" customHeight="1">
      <c r="B33" s="13">
        <f>IF(MONTH(DATE(CalYear,9,1)-WEEKDAY(DATE(CalYear,9,1),IF(WeekStart="Monday",2,1))+1+35)=9,DATE(CalYear,9,1)-WEEKDAY(DATE(CalYear,9,1),IF(WeekStart="Monday",2,1))+1+35,"")</f>
        <v>0</v>
      </c>
      <c r="C33" s="13">
        <f>IF(MONTH(DATE(CalYear,9,1)-WEEKDAY(DATE(CalYear,9,1),IF(WeekStart="Monday",2,1))+1+36)=9,DATE(CalYear,9,1)-WEEKDAY(DATE(CalYear,9,1),IF(WeekStart="Monday",2,1))+1+36,"")</f>
        <v>0</v>
      </c>
      <c r="D33" s="13">
        <f>IF(MONTH(DATE(CalYear,9,1)-WEEKDAY(DATE(CalYear,9,1),IF(WeekStart="Monday",2,1))+1+37)=9,DATE(CalYear,9,1)-WEEKDAY(DATE(CalYear,9,1),IF(WeekStart="Monday",2,1))+1+37,"")</f>
        <v>0</v>
      </c>
      <c r="E33" s="13">
        <f>IF(MONTH(DATE(CalYear,9,1)-WEEKDAY(DATE(CalYear,9,1),IF(WeekStart="Monday",2,1))+1+38)=9,DATE(CalYear,9,1)-WEEKDAY(DATE(CalYear,9,1),IF(WeekStart="Monday",2,1))+1+38,"")</f>
        <v>0</v>
      </c>
      <c r="F33" s="13">
        <f>IF(MONTH(DATE(CalYear,9,1)-WEEKDAY(DATE(CalYear,9,1),IF(WeekStart="Monday",2,1))+1+39)=9,DATE(CalYear,9,1)-WEEKDAY(DATE(CalYear,9,1),IF(WeekStart="Monday",2,1))+1+39,"")</f>
        <v>0</v>
      </c>
      <c r="G33" s="13">
        <f>IF(MONTH(DATE(CalYear,9,1)-WEEKDAY(DATE(CalYear,9,1),IF(WeekStart="Monday",2,1))+1+40)=9,DATE(CalYear,9,1)-WEEKDAY(DATE(CalYear,9,1),IF(WeekStart="Monday",2,1))+1+40,"")</f>
        <v>0</v>
      </c>
      <c r="H33" s="13">
        <f>IF(MONTH(DATE(CalYear,9,1)-WEEKDAY(DATE(CalYear,9,1),IF(WeekStart="Monday",2,1))+1+41)=9,DATE(CalYear,9,1)-WEEKDAY(DATE(CalYear,9,1),IF(WeekStart="Monday",2,1))+1+41,"")</f>
        <v>0</v>
      </c>
      <c r="J33" s="13">
        <f>IF(MONTH(DATE(CalYear,10,1)-WEEKDAY(DATE(CalYear,10,1),IF(WeekStart="Monday",2,1))+1+35)=10,DATE(CalYear,10,1)-WEEKDAY(DATE(CalYear,10,1),IF(WeekStart="Monday",2,1))+1+35,"")</f>
        <v>0</v>
      </c>
      <c r="K33" s="13">
        <f>IF(MONTH(DATE(CalYear,10,1)-WEEKDAY(DATE(CalYear,10,1),IF(WeekStart="Monday",2,1))+1+36)=10,DATE(CalYear,10,1)-WEEKDAY(DATE(CalYear,10,1),IF(WeekStart="Monday",2,1))+1+36,"")</f>
        <v>0</v>
      </c>
      <c r="L33" s="13">
        <f>IF(MONTH(DATE(CalYear,10,1)-WEEKDAY(DATE(CalYear,10,1),IF(WeekStart="Monday",2,1))+1+37)=10,DATE(CalYear,10,1)-WEEKDAY(DATE(CalYear,10,1),IF(WeekStart="Monday",2,1))+1+37,"")</f>
        <v>0</v>
      </c>
      <c r="M33" s="13">
        <f>IF(MONTH(DATE(CalYear,10,1)-WEEKDAY(DATE(CalYear,10,1),IF(WeekStart="Monday",2,1))+1+38)=10,DATE(CalYear,10,1)-WEEKDAY(DATE(CalYear,10,1),IF(WeekStart="Monday",2,1))+1+38,"")</f>
        <v>0</v>
      </c>
      <c r="N33" s="13">
        <f>IF(MONTH(DATE(CalYear,10,1)-WEEKDAY(DATE(CalYear,10,1),IF(WeekStart="Monday",2,1))+1+39)=10,DATE(CalYear,10,1)-WEEKDAY(DATE(CalYear,10,1),IF(WeekStart="Monday",2,1))+1+39,"")</f>
        <v>0</v>
      </c>
      <c r="O33" s="13">
        <f>IF(MONTH(DATE(CalYear,10,1)-WEEKDAY(DATE(CalYear,10,1),IF(WeekStart="Monday",2,1))+1+40)=10,DATE(CalYear,10,1)-WEEKDAY(DATE(CalYear,10,1),IF(WeekStart="Monday",2,1))+1+40,"")</f>
        <v>0</v>
      </c>
      <c r="P33" s="13">
        <f>IF(MONTH(DATE(CalYear,10,1)-WEEKDAY(DATE(CalYear,10,1),IF(WeekStart="Monday",2,1))+1+41)=10,DATE(CalYear,10,1)-WEEKDAY(DATE(CalYear,10,1),IF(WeekStart="Monday",2,1))+1+41,"")</f>
        <v>0</v>
      </c>
      <c r="R33" s="13">
        <f>IF(MONTH(DATE(CalYear,11,1)-WEEKDAY(DATE(CalYear,11,1),IF(WeekStart="Monday",2,1))+1+35)=11,DATE(CalYear,11,1)-WEEKDAY(DATE(CalYear,11,1),IF(WeekStart="Monday",2,1))+1+35,"")</f>
        <v>0</v>
      </c>
      <c r="S33" s="13">
        <f>IF(MONTH(DATE(CalYear,11,1)-WEEKDAY(DATE(CalYear,11,1),IF(WeekStart="Monday",2,1))+1+36)=11,DATE(CalYear,11,1)-WEEKDAY(DATE(CalYear,11,1),IF(WeekStart="Monday",2,1))+1+36,"")</f>
        <v>0</v>
      </c>
      <c r="T33" s="13">
        <f>IF(MONTH(DATE(CalYear,11,1)-WEEKDAY(DATE(CalYear,11,1),IF(WeekStart="Monday",2,1))+1+37)=11,DATE(CalYear,11,1)-WEEKDAY(DATE(CalYear,11,1),IF(WeekStart="Monday",2,1))+1+37,"")</f>
        <v>0</v>
      </c>
      <c r="U33" s="13">
        <f>IF(MONTH(DATE(CalYear,11,1)-WEEKDAY(DATE(CalYear,11,1),IF(WeekStart="Monday",2,1))+1+38)=11,DATE(CalYear,11,1)-WEEKDAY(DATE(CalYear,11,1),IF(WeekStart="Monday",2,1))+1+38,"")</f>
        <v>0</v>
      </c>
      <c r="V33" s="13">
        <f>IF(MONTH(DATE(CalYear,11,1)-WEEKDAY(DATE(CalYear,11,1),IF(WeekStart="Monday",2,1))+1+39)=11,DATE(CalYear,11,1)-WEEKDAY(DATE(CalYear,11,1),IF(WeekStart="Monday",2,1))+1+39,"")</f>
        <v>0</v>
      </c>
      <c r="W33" s="13">
        <f>IF(MONTH(DATE(CalYear,11,1)-WEEKDAY(DATE(CalYear,11,1),IF(WeekStart="Monday",2,1))+1+40)=11,DATE(CalYear,11,1)-WEEKDAY(DATE(CalYear,11,1),IF(WeekStart="Monday",2,1))+1+40,"")</f>
        <v>0</v>
      </c>
      <c r="X33" s="13">
        <f>IF(MONTH(DATE(CalYear,11,1)-WEEKDAY(DATE(CalYear,11,1),IF(WeekStart="Monday",2,1))+1+41)=11,DATE(CalYear,11,1)-WEEKDAY(DATE(CalYear,11,1),IF(WeekStart="Monday",2,1))+1+41,"")</f>
        <v>0</v>
      </c>
      <c r="Z33" s="13">
        <f>IF(MONTH(DATE(CalYear,12,1)-WEEKDAY(DATE(CalYear,12,1),IF(WeekStart="Monday",2,1))+1+35)=12,DATE(CalYear,12,1)-WEEKDAY(DATE(CalYear,12,1),IF(WeekStart="Monday",2,1))+1+35,"")</f>
        <v>0</v>
      </c>
      <c r="AA33" s="13">
        <f>IF(MONTH(DATE(CalYear,12,1)-WEEKDAY(DATE(CalYear,12,1),IF(WeekStart="Monday",2,1))+1+36)=12,DATE(CalYear,12,1)-WEEKDAY(DATE(CalYear,12,1),IF(WeekStart="Monday",2,1))+1+36,"")</f>
        <v>0</v>
      </c>
      <c r="AB33" s="13">
        <f>IF(MONTH(DATE(CalYear,12,1)-WEEKDAY(DATE(CalYear,12,1),IF(WeekStart="Monday",2,1))+1+37)=12,DATE(CalYear,12,1)-WEEKDAY(DATE(CalYear,12,1),IF(WeekStart="Monday",2,1))+1+37,"")</f>
        <v>0</v>
      </c>
      <c r="AC33" s="13">
        <f>IF(MONTH(DATE(CalYear,12,1)-WEEKDAY(DATE(CalYear,12,1),IF(WeekStart="Monday",2,1))+1+38)=12,DATE(CalYear,12,1)-WEEKDAY(DATE(CalYear,12,1),IF(WeekStart="Monday",2,1))+1+38,"")</f>
        <v>0</v>
      </c>
      <c r="AD33" s="13">
        <f>IF(MONTH(DATE(CalYear,12,1)-WEEKDAY(DATE(CalYear,12,1),IF(WeekStart="Monday",2,1))+1+39)=12,DATE(CalYear,12,1)-WEEKDAY(DATE(CalYear,12,1),IF(WeekStart="Monday",2,1))+1+39,"")</f>
        <v>0</v>
      </c>
      <c r="AE33" s="13">
        <f>IF(MONTH(DATE(CalYear,12,1)-WEEKDAY(DATE(CalYear,12,1),IF(WeekStart="Monday",2,1))+1+40)=12,DATE(CalYear,12,1)-WEEKDAY(DATE(CalYear,12,1),IF(WeekStart="Monday",2,1))+1+40,"")</f>
        <v>0</v>
      </c>
      <c r="AF33" s="13">
        <f>IF(MONTH(DATE(CalYear,12,1)-WEEKDAY(DATE(CalYear,12,1),IF(WeekStart="Monday",2,1))+1+41)=12,DATE(CalYear,12,1)-WEEKDAY(DATE(CalYear,12,1),IF(WeekStart="Monday",2,1))+1+41,"")</f>
        <v>0</v>
      </c>
      <c r="AH33" s="9"/>
      <c r="AI33" s="10"/>
      <c r="AJ33" s="11"/>
    </row>
    <row r="34" spans="2:36" ht="19" customHeight="1">
      <c r="AH34" s="9"/>
      <c r="AI34" s="10"/>
      <c r="AJ34" s="11"/>
    </row>
    <row r="35" spans="2:36" ht="19" customHeight="1">
      <c r="AH35" s="9"/>
      <c r="AI35" s="10"/>
      <c r="AJ35" s="11"/>
    </row>
    <row r="36" spans="2:36" ht="19" customHeight="1">
      <c r="AH36" s="9"/>
      <c r="AI36" s="10"/>
      <c r="AJ36" s="11"/>
    </row>
    <row r="37" spans="2:36" ht="19" customHeight="1">
      <c r="AH37" s="9"/>
      <c r="AI37" s="10"/>
      <c r="AJ37" s="11"/>
    </row>
    <row r="39" spans="2:36" ht="19" customHeight="1">
      <c r="AH39" s="14" t="s">
        <v>31</v>
      </c>
      <c r="AI39" s="15" t="s">
        <v>32</v>
      </c>
    </row>
    <row r="40" spans="2:36" ht="19" customHeight="1">
      <c r="B40" s="16" t="s">
        <v>45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</row>
  </sheetData>
  <mergeCells count="19">
    <mergeCell ref="B2:K2"/>
    <mergeCell ref="B3:O3"/>
    <mergeCell ref="Z2:AB2"/>
    <mergeCell ref="AC2:AF2"/>
    <mergeCell ref="AH2:AJ2"/>
    <mergeCell ref="AH3:AJ3"/>
    <mergeCell ref="B6:H6"/>
    <mergeCell ref="J6:P6"/>
    <mergeCell ref="R6:X6"/>
    <mergeCell ref="Z6:AF6"/>
    <mergeCell ref="B16:H16"/>
    <mergeCell ref="J16:P16"/>
    <mergeCell ref="R16:X16"/>
    <mergeCell ref="Z16:AF16"/>
    <mergeCell ref="B26:H26"/>
    <mergeCell ref="J26:P26"/>
    <mergeCell ref="R26:X26"/>
    <mergeCell ref="Z26:AF26"/>
    <mergeCell ref="B40:AJ40"/>
  </mergeCells>
  <conditionalFormatting sqref="B18:H23">
    <cfRule type="expression" dxfId="0" priority="17" stopIfTrue="1">
      <formula>AND(ISNUMBER(B18),B18=TODAY())</formula>
    </cfRule>
    <cfRule type="expression" dxfId="1" priority="18" stopIfTrue="1">
      <formula>AND(ISNUMBER(B18),COUNTIFS($AI$6:$AI$37,B18,$AJ$6:$AJ$37,"Holiday")&gt;0)</formula>
    </cfRule>
    <cfRule type="expression" dxfId="2" priority="19" stopIfTrue="1">
      <formula>AND(ISNUMBER(B18),COUNTIF($AI$6:$AI$37,B18)&gt;0)</formula>
    </cfRule>
    <cfRule type="expression" dxfId="3" priority="20" stopIfTrue="1">
      <formula>AND(ISNUMBER(B18),OR(WEEKDAY(B18)=1,WEEKDAY(B18)=7))</formula>
    </cfRule>
  </conditionalFormatting>
  <conditionalFormatting sqref="B28:H33">
    <cfRule type="expression" dxfId="0" priority="33" stopIfTrue="1">
      <formula>AND(ISNUMBER(B28),B28=TODAY())</formula>
    </cfRule>
    <cfRule type="expression" dxfId="1" priority="34" stopIfTrue="1">
      <formula>AND(ISNUMBER(B28),COUNTIFS($AI$6:$AI$37,B28,$AJ$6:$AJ$37,"Holiday")&gt;0)</formula>
    </cfRule>
    <cfRule type="expression" dxfId="2" priority="35" stopIfTrue="1">
      <formula>AND(ISNUMBER(B28),COUNTIF($AI$6:$AI$37,B28)&gt;0)</formula>
    </cfRule>
    <cfRule type="expression" dxfId="3" priority="36" stopIfTrue="1">
      <formula>AND(ISNUMBER(B28),OR(WEEKDAY(B28)=1,WEEKDAY(B28)=7))</formula>
    </cfRule>
  </conditionalFormatting>
  <conditionalFormatting sqref="B8:H13">
    <cfRule type="expression" dxfId="0" priority="1" stopIfTrue="1">
      <formula>AND(ISNUMBER(B8),B8=TODAY())</formula>
    </cfRule>
    <cfRule type="expression" dxfId="1" priority="2" stopIfTrue="1">
      <formula>AND(ISNUMBER(B8),COUNTIFS($AI$6:$AI$37,B8,$AJ$6:$AJ$37,"Holiday")&gt;0)</formula>
    </cfRule>
    <cfRule type="expression" dxfId="2" priority="3" stopIfTrue="1">
      <formula>AND(ISNUMBER(B8),COUNTIF($AI$6:$AI$37,B8)&gt;0)</formula>
    </cfRule>
    <cfRule type="expression" dxfId="3" priority="4" stopIfTrue="1">
      <formula>AND(ISNUMBER(B8),OR(WEEKDAY(B8)=1,WEEKDAY(B8)=7))</formula>
    </cfRule>
  </conditionalFormatting>
  <conditionalFormatting sqref="J18:P23">
    <cfRule type="expression" dxfId="0" priority="21" stopIfTrue="1">
      <formula>AND(ISNUMBER(J18),J18=TODAY())</formula>
    </cfRule>
    <cfRule type="expression" dxfId="1" priority="22" stopIfTrue="1">
      <formula>AND(ISNUMBER(J18),COUNTIFS($AI$6:$AI$37,J18,$AJ$6:$AJ$37,"Holiday")&gt;0)</formula>
    </cfRule>
    <cfRule type="expression" dxfId="2" priority="23" stopIfTrue="1">
      <formula>AND(ISNUMBER(J18),COUNTIF($AI$6:$AI$37,J18)&gt;0)</formula>
    </cfRule>
    <cfRule type="expression" dxfId="3" priority="24" stopIfTrue="1">
      <formula>AND(ISNUMBER(J18),OR(WEEKDAY(J18)=1,WEEKDAY(J18)=7))</formula>
    </cfRule>
  </conditionalFormatting>
  <conditionalFormatting sqref="J28:P33">
    <cfRule type="expression" dxfId="0" priority="37" stopIfTrue="1">
      <formula>AND(ISNUMBER(J28),J28=TODAY())</formula>
    </cfRule>
    <cfRule type="expression" dxfId="1" priority="38" stopIfTrue="1">
      <formula>AND(ISNUMBER(J28),COUNTIFS($AI$6:$AI$37,J28,$AJ$6:$AJ$37,"Holiday")&gt;0)</formula>
    </cfRule>
    <cfRule type="expression" dxfId="2" priority="39" stopIfTrue="1">
      <formula>AND(ISNUMBER(J28),COUNTIF($AI$6:$AI$37,J28)&gt;0)</formula>
    </cfRule>
    <cfRule type="expression" dxfId="3" priority="40" stopIfTrue="1">
      <formula>AND(ISNUMBER(J28),OR(WEEKDAY(J28)=1,WEEKDAY(J28)=7))</formula>
    </cfRule>
  </conditionalFormatting>
  <conditionalFormatting sqref="J8:P13">
    <cfRule type="expression" dxfId="0" priority="5" stopIfTrue="1">
      <formula>AND(ISNUMBER(J8),J8=TODAY())</formula>
    </cfRule>
    <cfRule type="expression" dxfId="1" priority="6" stopIfTrue="1">
      <formula>AND(ISNUMBER(J8),COUNTIFS($AI$6:$AI$37,J8,$AJ$6:$AJ$37,"Holiday")&gt;0)</formula>
    </cfRule>
    <cfRule type="expression" dxfId="2" priority="7" stopIfTrue="1">
      <formula>AND(ISNUMBER(J8),COUNTIF($AI$6:$AI$37,J8)&gt;0)</formula>
    </cfRule>
    <cfRule type="expression" dxfId="3" priority="8" stopIfTrue="1">
      <formula>AND(ISNUMBER(J8),OR(WEEKDAY(J8)=1,WEEKDAY(J8)=7))</formula>
    </cfRule>
  </conditionalFormatting>
  <conditionalFormatting sqref="R18:X23">
    <cfRule type="expression" dxfId="0" priority="25" stopIfTrue="1">
      <formula>AND(ISNUMBER(R18),R18=TODAY())</formula>
    </cfRule>
    <cfRule type="expression" dxfId="1" priority="26" stopIfTrue="1">
      <formula>AND(ISNUMBER(R18),COUNTIFS($AI$6:$AI$37,R18,$AJ$6:$AJ$37,"Holiday")&gt;0)</formula>
    </cfRule>
    <cfRule type="expression" dxfId="2" priority="27" stopIfTrue="1">
      <formula>AND(ISNUMBER(R18),COUNTIF($AI$6:$AI$37,R18)&gt;0)</formula>
    </cfRule>
    <cfRule type="expression" dxfId="3" priority="28" stopIfTrue="1">
      <formula>AND(ISNUMBER(R18),OR(WEEKDAY(R18)=1,WEEKDAY(R18)=7))</formula>
    </cfRule>
  </conditionalFormatting>
  <conditionalFormatting sqref="R28:X33">
    <cfRule type="expression" dxfId="0" priority="41" stopIfTrue="1">
      <formula>AND(ISNUMBER(R28),R28=TODAY())</formula>
    </cfRule>
    <cfRule type="expression" dxfId="1" priority="42" stopIfTrue="1">
      <formula>AND(ISNUMBER(R28),COUNTIFS($AI$6:$AI$37,R28,$AJ$6:$AJ$37,"Holiday")&gt;0)</formula>
    </cfRule>
    <cfRule type="expression" dxfId="2" priority="43" stopIfTrue="1">
      <formula>AND(ISNUMBER(R28),COUNTIF($AI$6:$AI$37,R28)&gt;0)</formula>
    </cfRule>
    <cfRule type="expression" dxfId="3" priority="44" stopIfTrue="1">
      <formula>AND(ISNUMBER(R28),OR(WEEKDAY(R28)=1,WEEKDAY(R28)=7))</formula>
    </cfRule>
  </conditionalFormatting>
  <conditionalFormatting sqref="R8:X13">
    <cfRule type="expression" dxfId="0" priority="9" stopIfTrue="1">
      <formula>AND(ISNUMBER(R8),R8=TODAY())</formula>
    </cfRule>
    <cfRule type="expression" dxfId="1" priority="10" stopIfTrue="1">
      <formula>AND(ISNUMBER(R8),COUNTIFS($AI$6:$AI$37,R8,$AJ$6:$AJ$37,"Holiday")&gt;0)</formula>
    </cfRule>
    <cfRule type="expression" dxfId="2" priority="11" stopIfTrue="1">
      <formula>AND(ISNUMBER(R8),COUNTIF($AI$6:$AI$37,R8)&gt;0)</formula>
    </cfRule>
    <cfRule type="expression" dxfId="3" priority="12" stopIfTrue="1">
      <formula>AND(ISNUMBER(R8),OR(WEEKDAY(R8)=1,WEEKDAY(R8)=7))</formula>
    </cfRule>
  </conditionalFormatting>
  <conditionalFormatting sqref="Z18:AF23">
    <cfRule type="expression" dxfId="0" priority="29" stopIfTrue="1">
      <formula>AND(ISNUMBER(Z18),Z18=TODAY())</formula>
    </cfRule>
    <cfRule type="expression" dxfId="1" priority="30" stopIfTrue="1">
      <formula>AND(ISNUMBER(Z18),COUNTIFS($AI$6:$AI$37,Z18,$AJ$6:$AJ$37,"Holiday")&gt;0)</formula>
    </cfRule>
    <cfRule type="expression" dxfId="2" priority="31" stopIfTrue="1">
      <formula>AND(ISNUMBER(Z18),COUNTIF($AI$6:$AI$37,Z18)&gt;0)</formula>
    </cfRule>
    <cfRule type="expression" dxfId="3" priority="32" stopIfTrue="1">
      <formula>AND(ISNUMBER(Z18),OR(WEEKDAY(Z18)=1,WEEKDAY(Z18)=7))</formula>
    </cfRule>
  </conditionalFormatting>
  <conditionalFormatting sqref="Z28:AF33">
    <cfRule type="expression" dxfId="0" priority="45" stopIfTrue="1">
      <formula>AND(ISNUMBER(Z28),Z28=TODAY())</formula>
    </cfRule>
    <cfRule type="expression" dxfId="1" priority="46" stopIfTrue="1">
      <formula>AND(ISNUMBER(Z28),COUNTIFS($AI$6:$AI$37,Z28,$AJ$6:$AJ$37,"Holiday")&gt;0)</formula>
    </cfRule>
    <cfRule type="expression" dxfId="2" priority="47" stopIfTrue="1">
      <formula>AND(ISNUMBER(Z28),COUNTIF($AI$6:$AI$37,Z28)&gt;0)</formula>
    </cfRule>
    <cfRule type="expression" dxfId="3" priority="48" stopIfTrue="1">
      <formula>AND(ISNUMBER(Z28),OR(WEEKDAY(Z28)=1,WEEKDAY(Z28)=7))</formula>
    </cfRule>
  </conditionalFormatting>
  <conditionalFormatting sqref="Z8:AF13">
    <cfRule type="expression" dxfId="0" priority="13" stopIfTrue="1">
      <formula>AND(ISNUMBER(Z8),Z8=TODAY())</formula>
    </cfRule>
    <cfRule type="expression" dxfId="1" priority="14" stopIfTrue="1">
      <formula>AND(ISNUMBER(Z8),COUNTIFS($AI$6:$AI$37,Z8,$AJ$6:$AJ$37,"Holiday")&gt;0)</formula>
    </cfRule>
    <cfRule type="expression" dxfId="2" priority="15" stopIfTrue="1">
      <formula>AND(ISNUMBER(Z8),COUNTIF($AI$6:$AI$37,Z8)&gt;0)</formula>
    </cfRule>
    <cfRule type="expression" dxfId="3" priority="16" stopIfTrue="1">
      <formula>AND(ISNUMBER(Z8),OR(WEEKDAY(Z8)=1,WEEKDAY(Z8)=7))</formula>
    </cfRule>
  </conditionalFormatting>
  <dataValidations count="4">
    <dataValidation type="whole" allowBlank="1" showInputMessage="1" showErrorMessage="1" promptTitle="Type any year" prompt="The calendar and the holiday dates update automatically." sqref="B2">
      <formula1>1901</formula1>
      <formula2>9998</formula2>
    </dataValidation>
    <dataValidation type="list" allowBlank="1" showInputMessage="1" showErrorMessage="1" promptTitle="Week start" prompt="Sunday or Monday – the whole year re-flows." sqref="AC2">
      <formula1>"Sunday,Monday"</formula1>
    </dataValidation>
    <dataValidation type="list" errorStyle="information" allowBlank="1" showInputMessage="1" showErrorMessage="1" error="Pick a type, or type your own." sqref="AJ6:AJ37">
      <formula1>"Holiday,Observance,Personal,Work,School"</formula1>
    </dataValidation>
    <dataValidation type="date" operator="greaterThan" errorStyle="warning" allowBlank="1" showInputMessage="1" showErrorMessage="1" error="Enter a date, e.g. 2027-03-14" sqref="AI6:AI37">
      <formula1>1</formula1>
    </dataValidation>
  </dataValidations>
  <printOptions horizontalCentered="1"/>
  <pageMargins left="0.35" right="0.35" top="0.35" bottom="0.35" header="0.3" footer="0.3"/>
  <pageSetup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Calendar</vt:lpstr>
      <vt:lpstr>CalYear</vt:lpstr>
      <vt:lpstr>Calendar!Print_Area</vt:lpstr>
      <vt:lpstr>WeekStart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Yearly Calendar</dc:title>
  <dc:creator>niftyshelf.com</dc:creator>
  <dc:description>Free editable one-page yearly calendar from niftyshelf.com</dc:description>
  <cp:lastModifiedBy>niftyshelf.com</cp:lastModifiedBy>
  <dcterms:created xsi:type="dcterms:W3CDTF">2026-10-21T22:52:34Z</dcterms:created>
  <dcterms:modified xsi:type="dcterms:W3CDTF">2026-10-21T22:52:34Z</dcterms:modified>
</cp:coreProperties>
</file>